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анкета кот №2" sheetId="1" r:id="rId1"/>
    <sheet name="анкета кот №3" sheetId="2" r:id="rId2"/>
    <sheet name="анкета кот №5" sheetId="3" r:id="rId3"/>
    <sheet name="Среднегодовая загрузка оборудов" sheetId="4" r:id="rId4"/>
    <sheet name="кр.хар-ка осн.оборуд." sheetId="5" r:id="rId5"/>
    <sheet name="аварийное ограничение" sheetId="6" r:id="rId6"/>
    <sheet name="Реестр т-с на 01.01.20  " sheetId="7" r:id="rId7"/>
    <sheet name="схема 01.012020 от котельной №5" sheetId="8" r:id="rId8"/>
    <sheet name="нов.трасса М-5Б - д-с Теремок" sheetId="9" r:id="rId9"/>
    <sheet name="новая тр. Спортивная" sheetId="10" r:id="rId10"/>
    <sheet name="Новая трасса поликлиника" sheetId="11" r:id="rId11"/>
    <sheet name="Динамика 2017-2019" sheetId="12" r:id="rId12"/>
    <sheet name="выработка Т.Э.2020" sheetId="13" r:id="rId13"/>
    <sheet name="топливный баланс2020" sheetId="14" r:id="rId14"/>
    <sheet name="Расч.угля 2020 р-з Степной М-Б" sheetId="15" r:id="rId15"/>
    <sheet name="пр.Население 2020" sheetId="16" r:id="rId16"/>
    <sheet name="пр. Бюджет 2020г" sheetId="17" r:id="rId17"/>
    <sheet name="расчет Т.Э. пол-ки на 350 2020г" sheetId="18" r:id="rId18"/>
    <sheet name="Прочие 2020г" sheetId="19" r:id="rId19"/>
    <sheet name="утв.Свод потерь 2020 Прогресс" sheetId="20" r:id="rId20"/>
  </sheets>
  <externalReferences>
    <externalReference r:id="rId23"/>
  </externalReferences>
  <definedNames>
    <definedName name="OLE_LINK1" localSheetId="7">'схема 01.012020 от котельной №5'!$F$119</definedName>
    <definedName name="_xlnm.Print_Area" localSheetId="5">'аварийное ограничение'!$A$2:$H$37</definedName>
    <definedName name="_xlnm.Print_Area" localSheetId="1">'анкета кот №3'!$A$2:$J$39</definedName>
    <definedName name="_xlnm.Print_Area" localSheetId="2">'анкета кот №5'!$A$2:$J$38</definedName>
    <definedName name="_xlnm.Print_Area" localSheetId="12">'выработка Т.Э.2020'!$A$2:$M$23</definedName>
    <definedName name="_xlnm.Print_Area" localSheetId="16">'пр. Бюджет 2020г'!$A$2:$S$78</definedName>
    <definedName name="_xlnm.Print_Area" localSheetId="15">'пр.Население 2020'!$A$2:$U$121</definedName>
    <definedName name="_xlnm.Print_Area" localSheetId="18">'Прочие 2020г'!$A$1:$N$51</definedName>
    <definedName name="_xlnm.Print_Area" localSheetId="14">'Расч.угля 2020 р-з Степной М-Б'!$A$2:$F$33</definedName>
    <definedName name="_xlnm.Print_Area" localSheetId="17">'расчет Т.Э. пол-ки на 350 2020г'!$A$2:$O$28</definedName>
    <definedName name="_xlnm.Print_Area" localSheetId="6">'Реестр т-с на 01.01.20  '!$A$2:$I$323</definedName>
    <definedName name="_xlnm.Print_Area" localSheetId="7">'схема 01.012020 от котельной №5'!$A$1:$CP$167</definedName>
  </definedNames>
  <calcPr fullCalcOnLoad="1"/>
</workbook>
</file>

<file path=xl/sharedStrings.xml><?xml version="1.0" encoding="utf-8"?>
<sst xmlns="http://schemas.openxmlformats.org/spreadsheetml/2006/main" count="2084" uniqueCount="1264">
  <si>
    <t xml:space="preserve"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8557,42 м. Присоединение систем отопления и горячего водоснабжения потребителей тепловой энергии зависимое. </t>
  </si>
  <si>
    <t>Среднегодовая загрузка оборудования</t>
  </si>
  <si>
    <t>Наименование источников тепловой энергии</t>
  </si>
  <si>
    <t>Расчетная присоединительная тепловая нагрузка потребителей, Гкал/ч</t>
  </si>
  <si>
    <t>Производительность котельной, Гкал/ч</t>
  </si>
  <si>
    <t>Среднегодовая загрузка оборудования, %</t>
  </si>
  <si>
    <t xml:space="preserve">Техническая характеристика установленного основного оборудования </t>
  </si>
  <si>
    <t>Тип и количество котлов</t>
  </si>
  <si>
    <t>Завод-изготовитель</t>
  </si>
  <si>
    <t>Год ввода котельной в эксплуатацию</t>
  </si>
  <si>
    <t>Вид топлива</t>
  </si>
  <si>
    <t>Тип ХВО</t>
  </si>
  <si>
    <t>Тип автоматики регулирования</t>
  </si>
  <si>
    <t>Тип деаэраторов</t>
  </si>
  <si>
    <t>Наличие и тип охладителей выпара</t>
  </si>
  <si>
    <t>Учет отпуска тепловой энергии, типы приборов учета</t>
  </si>
  <si>
    <t>Давление и температура воды</t>
  </si>
  <si>
    <t>Тип экономайзера</t>
  </si>
  <si>
    <t>Температура уходящих газов, ºС</t>
  </si>
  <si>
    <t>Наличие режимных карт, средний КПД котлов</t>
  </si>
  <si>
    <t>№1 КВЦ</t>
  </si>
  <si>
    <t>ООО "Ачинский котельный завод"</t>
  </si>
  <si>
    <t>Уголь каменный</t>
  </si>
  <si>
    <t>0,6МПа/        70-95ºС</t>
  </si>
  <si>
    <t>№2 КВ-0,3</t>
  </si>
  <si>
    <t>ООО "СибЭнерго"</t>
  </si>
  <si>
    <t>№2 КВЦ</t>
  </si>
  <si>
    <t>№3 КВр-1,0</t>
  </si>
  <si>
    <t>ООО "Алтайгидрокомплект", г.Барнаул</t>
  </si>
  <si>
    <t>№2 КВ-Р-11,63-150</t>
  </si>
  <si>
    <t>ООО ПО "Сибэнергокомплект"</t>
  </si>
  <si>
    <t>Манометр, термометр, счетчик холодной воды</t>
  </si>
  <si>
    <t>ОАО "Бийский котельный завод"</t>
  </si>
  <si>
    <t>ЭБ2-236И</t>
  </si>
  <si>
    <r>
      <t xml:space="preserve">1982 </t>
    </r>
    <r>
      <rPr>
        <sz val="8"/>
        <rFont val="Arial"/>
        <family val="2"/>
      </rPr>
      <t>Реконструкция и капремонт в декабре 2014 года</t>
    </r>
  </si>
  <si>
    <t>Директор по производству</t>
  </si>
  <si>
    <t>Руководитель:   Директор по производству МУП "Прогресс" Карлов С.И.</t>
  </si>
  <si>
    <t>Муниципальное образование "Белоярский сельсовет"</t>
  </si>
  <si>
    <t>"УТВЕРЖДАЮ":</t>
  </si>
  <si>
    <t>Руководитель</t>
  </si>
  <si>
    <t>теплоснабжающей организации</t>
  </si>
  <si>
    <t>__________________С.И.Карлов</t>
  </si>
  <si>
    <t>Белоярского сельсовета</t>
  </si>
  <si>
    <t>График</t>
  </si>
  <si>
    <t>аварийного ограничения режимов потребления тепловой энергии</t>
  </si>
  <si>
    <t>на территории Белоярского сельсовета</t>
  </si>
  <si>
    <t>по потребителям I, II, III категории</t>
  </si>
  <si>
    <t>на осенне-зимний период 2019 - 2020 год</t>
  </si>
  <si>
    <t>Теплоисточник, потребитель</t>
  </si>
  <si>
    <t>Разрешающий договорной максимум, Гкал</t>
  </si>
  <si>
    <t>Аварийная бронь, Гкал</t>
  </si>
  <si>
    <t>Суточный полезный отпуск, Гкал</t>
  </si>
  <si>
    <t>Технологическая бронь, Гкал</t>
  </si>
  <si>
    <t>Номер очереди</t>
  </si>
  <si>
    <t>Величина снимаемой нагрузки, Гкал/час</t>
  </si>
  <si>
    <t>Ф.И.О., должность, телефон оперативного персонала, ответственного за введение ограничений</t>
  </si>
  <si>
    <t>Потребители II категории (население)</t>
  </si>
  <si>
    <t>Потребители III категории (прочие)</t>
  </si>
  <si>
    <t>Моисеенко А.В., Начальник ПТО,       8 913 448 30 73</t>
  </si>
  <si>
    <t>Котельная №3, д.Кайбалы</t>
  </si>
  <si>
    <t>-</t>
  </si>
  <si>
    <t>№3</t>
  </si>
  <si>
    <t>№2</t>
  </si>
  <si>
    <t>№1</t>
  </si>
  <si>
    <t>Потребители 1 категории (бюджет: школы, больница, административные здания, МВД)</t>
  </si>
  <si>
    <t>Потребители 1 категории (бюджет: школа, больница)</t>
  </si>
  <si>
    <t>Показатели</t>
  </si>
  <si>
    <t>Всего по котельным</t>
  </si>
  <si>
    <t>ГВС, Гкал</t>
  </si>
  <si>
    <t>Всего, Гкал</t>
  </si>
  <si>
    <t>Население</t>
  </si>
  <si>
    <t>Выработка тепловой энергии</t>
  </si>
  <si>
    <t>МО Белоярский сельсовет</t>
  </si>
  <si>
    <t>Перспективные топливные балансы котельных: с.Белый Яр - №5, №2, д.Кайбалы - №3</t>
  </si>
  <si>
    <t>Показатель</t>
  </si>
  <si>
    <t>Ед. изм.</t>
  </si>
  <si>
    <t>Установленная тепловая мощность</t>
  </si>
  <si>
    <t>Гкал/час</t>
  </si>
  <si>
    <t>Располагаемая тепловая мощность</t>
  </si>
  <si>
    <t>Выработано тепловой энергии</t>
  </si>
  <si>
    <t>Гкал/год</t>
  </si>
  <si>
    <t>Теплотворная способность топлива</t>
  </si>
  <si>
    <t>ккал/кг</t>
  </si>
  <si>
    <t>Потребление натурального топлива</t>
  </si>
  <si>
    <t>тонн</t>
  </si>
  <si>
    <t>Потребление условного топлива</t>
  </si>
  <si>
    <t>тут</t>
  </si>
  <si>
    <t>КПД котельной</t>
  </si>
  <si>
    <t>%</t>
  </si>
  <si>
    <t>котельная №2</t>
  </si>
  <si>
    <t>котельная №3</t>
  </si>
  <si>
    <t>котельная №5</t>
  </si>
  <si>
    <t>Всего по МО</t>
  </si>
  <si>
    <t>отопление, Гкал</t>
  </si>
  <si>
    <t>Реализация</t>
  </si>
  <si>
    <t>Бюджет</t>
  </si>
  <si>
    <t>прочие</t>
  </si>
  <si>
    <t>Итого реализация</t>
  </si>
  <si>
    <t xml:space="preserve">Потери </t>
  </si>
  <si>
    <t>Отпуск в сеть</t>
  </si>
  <si>
    <t>Выработка</t>
  </si>
  <si>
    <t>Установленная тепловая мощность котельной - 15,645 Гкал/час. Подключенная тепловая нагрузка составляет 9,6256 Гкал/час. В качестве основного и резервного топлива на котельной используется каменный уголь. Доставка угля производится автотранспортом от центрального угольного склада разреза "Белоярский" на склад топлива котельных (на территории котельной №5) на основании договра.</t>
  </si>
  <si>
    <t>"СОГЛАСОВАНО":</t>
  </si>
  <si>
    <t>ТК 1 - ТК 2</t>
  </si>
  <si>
    <t xml:space="preserve">ТК 2 - ФАП </t>
  </si>
  <si>
    <t>Гаражи ПУ20 - гаражи сельсовета</t>
  </si>
  <si>
    <t xml:space="preserve">Пояснительная записка к актуализации Схемы теплоснабжения территории муниципального образования Белоярский сельсовет Алтайского района РХ на 2020 год </t>
  </si>
  <si>
    <t>Эксплуатация оборудования и выработка тепловой энергии осуществляется в период отопительного сезона, продолжительность которого составила  в 2019г. 238 дней или 5712 часов в год (с 27 сентября по 22 мая). Температурный график режима отпуска теплоносителя - 95/70 .</t>
  </si>
  <si>
    <t>Эксплуатация оборудования и выработка тепловой энергии осуществляется в период отопительного сезона, продолжительность которого составила  в 2019г. 238 дней или 5712 часов в год (с 27 сентября по 22 мая). Температурный график режима отпуска теплоносителя - 95/70 .Остальное время года котельная №5 работает в летнем режиме - для производства горячей воды потребителям.</t>
  </si>
  <si>
    <t>на 2020 год</t>
  </si>
  <si>
    <t>отопительных котелен ЭСО</t>
  </si>
  <si>
    <r>
      <t xml:space="preserve">№3 ДК-ВР 10/ 6,5 </t>
    </r>
    <r>
      <rPr>
        <sz val="8"/>
        <rFont val="Arial"/>
        <family val="2"/>
      </rPr>
      <t>переведенный в водогрейный режим</t>
    </r>
  </si>
  <si>
    <t>0,7МПа/        70-95ºС</t>
  </si>
  <si>
    <t xml:space="preserve">Глава </t>
  </si>
  <si>
    <t>_________________.А.В.Мин Те Хо</t>
  </si>
  <si>
    <t>на 01.01.2020 год</t>
  </si>
  <si>
    <t>ТК 6/1 - Детский сад</t>
  </si>
  <si>
    <t>Сп-3 - Сп-нов. (байпас)</t>
  </si>
  <si>
    <t xml:space="preserve">Сп-1А  - Сп-2 </t>
  </si>
  <si>
    <t>Сп-2  -  Спортивная 2/2</t>
  </si>
  <si>
    <t>Сп-2 -Сп-нов.</t>
  </si>
  <si>
    <t>Сп нов. -Спортивная 2/1</t>
  </si>
  <si>
    <t>п-пропилен</t>
  </si>
  <si>
    <t>Б-3 - Б-3/1</t>
  </si>
  <si>
    <t xml:space="preserve">Б-3/1  -  Б-4    </t>
  </si>
  <si>
    <t>Б-4 - врезка- отвод</t>
  </si>
  <si>
    <t>врезка - отвод - Аптека</t>
  </si>
  <si>
    <t>Всего сетей по котельной №5, находящихся в эксплуатации ЭСО</t>
  </si>
  <si>
    <t>Сети, находящиеся в эксплуатации БРБ</t>
  </si>
  <si>
    <t>Б4 - поликлиника на 350 посещений</t>
  </si>
  <si>
    <t xml:space="preserve">Б-4  -  Б-5   </t>
  </si>
  <si>
    <t>Б-6  -  поликлиника №2</t>
  </si>
  <si>
    <t xml:space="preserve">Всего кт.№№2,3,5 сетей, находящихся в эксплуатации </t>
  </si>
  <si>
    <t>2017 год - 2019 год</t>
  </si>
  <si>
    <t>Участок тепловой сети от т.к. Б-4 - до новой полиелиники на 350 посещений в смену</t>
  </si>
  <si>
    <t>2Д57 Л=4,14</t>
  </si>
  <si>
    <t>Б5</t>
  </si>
  <si>
    <t>2Д57 Л=34,66</t>
  </si>
  <si>
    <t>Б6</t>
  </si>
  <si>
    <t>2Д57 Л=23,05</t>
  </si>
  <si>
    <t>2Д76 Л=37,57</t>
  </si>
  <si>
    <t>2Д133 Л=23,4</t>
  </si>
  <si>
    <t>2Д89 Л=45,85</t>
  </si>
  <si>
    <t>Б4</t>
  </si>
  <si>
    <t>Б3/1</t>
  </si>
  <si>
    <t>2Д133 Л=28,85</t>
  </si>
  <si>
    <t>2Д108 Л=16,7</t>
  </si>
  <si>
    <t>Б3</t>
  </si>
  <si>
    <t>2Д57 Л=9,11</t>
  </si>
  <si>
    <t>2Д133 Л=46,83</t>
  </si>
  <si>
    <t>2Д89 Л=7,86</t>
  </si>
  <si>
    <t>Всего сетей по предприятию</t>
  </si>
  <si>
    <t>Расчет количества тепловой энергии на отопление и ГВС на 2020 год</t>
  </si>
  <si>
    <t>По договорам на 2020 год</t>
  </si>
  <si>
    <t>По выставленным счетам на оплату тепловой энергии, теплоносителя за 2019 год. Годовой отчет в сфере теплоснабжения.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</si>
  <si>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</si>
  <si>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</si>
  <si>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</si>
  <si>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</si>
  <si>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</si>
  <si>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</si>
  <si>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</si>
  <si>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</si>
  <si>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</si>
  <si>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итого</t>
  </si>
  <si>
    <t>к-во дней отопительного периода, дн</t>
  </si>
  <si>
    <t>Время отопительного периода, час, Т</t>
  </si>
  <si>
    <t>Нагрев теп-ля, Гкал</t>
  </si>
  <si>
    <t>Поликлиника на 350 посещений в сменуQо(в), Гкал</t>
  </si>
  <si>
    <t>Qтп, Гкал (Б4-Б5-админ.здан.)</t>
  </si>
  <si>
    <t>Всего с потерями, Гкал</t>
  </si>
  <si>
    <r>
      <t>t</t>
    </r>
    <r>
      <rPr>
        <vertAlign val="subscript"/>
        <sz val="8"/>
        <rFont val="Arial"/>
        <family val="2"/>
      </rPr>
      <t>вн</t>
    </r>
    <r>
      <rPr>
        <sz val="8"/>
        <rFont val="Arial"/>
        <family val="2"/>
      </rPr>
      <t xml:space="preserve">, температура воздуха внутри помещения, </t>
    </r>
    <r>
      <rPr>
        <sz val="8"/>
        <rFont val="Arial Cyr"/>
        <family val="0"/>
      </rPr>
      <t>°</t>
    </r>
    <r>
      <rPr>
        <sz val="8"/>
        <rFont val="Arial"/>
        <family val="2"/>
      </rPr>
      <t>С</t>
    </r>
  </si>
  <si>
    <r>
      <t>t</t>
    </r>
    <r>
      <rPr>
        <vertAlign val="superscript"/>
        <sz val="8"/>
        <rFont val="Arial"/>
        <family val="2"/>
      </rPr>
      <t>р</t>
    </r>
    <r>
      <rPr>
        <vertAlign val="subscript"/>
        <sz val="8"/>
        <rFont val="Arial"/>
        <family val="2"/>
      </rPr>
      <t>.нв</t>
    </r>
    <r>
      <rPr>
        <sz val="8"/>
        <rFont val="Arial"/>
        <family val="2"/>
      </rPr>
      <t xml:space="preserve">, расчетная температура наружного воздуха для проектирования отопления, </t>
    </r>
    <r>
      <rPr>
        <sz val="8"/>
        <rFont val="Arial Cyr"/>
        <family val="0"/>
      </rPr>
      <t>°</t>
    </r>
    <r>
      <rPr>
        <sz val="8"/>
        <rFont val="Arial"/>
        <family val="2"/>
      </rPr>
      <t>С</t>
    </r>
  </si>
  <si>
    <r>
      <t>Q</t>
    </r>
    <r>
      <rPr>
        <b/>
        <vertAlign val="subscript"/>
        <sz val="8"/>
        <rFont val="Arial"/>
        <family val="2"/>
      </rPr>
      <t xml:space="preserve">б, </t>
    </r>
    <r>
      <rPr>
        <b/>
        <sz val="8"/>
        <rFont val="Arial"/>
        <family val="2"/>
      </rPr>
      <t>часовой расход тепловой энергии на отопление (базовый показатель тепловой нагрузки), Гкал/ч</t>
    </r>
  </si>
  <si>
    <r>
      <t xml:space="preserve">Фактическая среднесуточная температура наружного воздуха, </t>
    </r>
    <r>
      <rPr>
        <sz val="8"/>
        <rFont val="Arial Cyr"/>
        <family val="0"/>
      </rPr>
      <t>°</t>
    </r>
    <r>
      <rPr>
        <sz val="8"/>
        <rFont val="Arial"/>
        <family val="0"/>
      </rPr>
      <t>С, t</t>
    </r>
    <r>
      <rPr>
        <vertAlign val="superscript"/>
        <sz val="8"/>
        <rFont val="Arial"/>
        <family val="2"/>
      </rPr>
      <t>ф</t>
    </r>
    <r>
      <rPr>
        <vertAlign val="subscript"/>
        <sz val="8"/>
        <rFont val="Arial"/>
        <family val="2"/>
      </rPr>
      <t>нв</t>
    </r>
  </si>
  <si>
    <t>Поликлиника на 350 посещений в смену</t>
  </si>
  <si>
    <t>теплоноситель</t>
  </si>
  <si>
    <t>К-во пользователей чел. и к-во а/машин</t>
  </si>
  <si>
    <t xml:space="preserve">К-во раб. дней в году     </t>
  </si>
  <si>
    <t>Норматив л/сут</t>
  </si>
  <si>
    <r>
      <t>Объем м</t>
    </r>
    <r>
      <rPr>
        <sz val="8"/>
        <rFont val="Arial Cyr"/>
        <family val="0"/>
      </rPr>
      <t>³</t>
    </r>
    <r>
      <rPr>
        <sz val="8"/>
        <rFont val="Arial Cyr"/>
        <family val="2"/>
      </rPr>
      <t>/год</t>
    </r>
  </si>
  <si>
    <r>
      <t>К-во тепловой энергии на нагрев 1м</t>
    </r>
    <r>
      <rPr>
        <vertAlign val="superscript"/>
        <sz val="8"/>
        <rFont val="Arial Cyr"/>
        <family val="0"/>
      </rPr>
      <t>3</t>
    </r>
  </si>
  <si>
    <r>
      <t xml:space="preserve"> Q</t>
    </r>
    <r>
      <rPr>
        <b/>
        <sz val="8"/>
        <rFont val="Arial Cyr"/>
        <family val="0"/>
      </rPr>
      <t>гвс</t>
    </r>
    <r>
      <rPr>
        <b/>
        <sz val="10"/>
        <rFont val="Arial Cyr"/>
        <family val="0"/>
      </rPr>
      <t xml:space="preserve">       </t>
    </r>
    <r>
      <rPr>
        <sz val="8"/>
        <rFont val="Arial Cyr"/>
        <family val="2"/>
      </rPr>
      <t xml:space="preserve"> Гкал</t>
    </r>
  </si>
  <si>
    <t>Поликлиника на 350 посещений в смену (расход воды проектный0</t>
  </si>
  <si>
    <t>ОМВД России по Алтайскому району, Кирова 16</t>
  </si>
  <si>
    <t>3. Объем полезного отпуска тепловой энергии принимается не выше среднегодовых фактических объемов потребления тепловой энергии за три предыдущих года: 2017г. - 2019г. - 6057,33 Гкал.</t>
  </si>
  <si>
    <t>ООО ТС "Командор"</t>
  </si>
  <si>
    <t>Гомонова О.В., м-н "Люкс",ул.Мира 12-62Н</t>
  </si>
  <si>
    <t>Расчет количества тепловой энергии на отопление и ГВС по выставленным счетам на оплату тепловой энергии, теплоносителя за 2019 год. Годовой отчет в сфере теплоснабжения.</t>
  </si>
  <si>
    <t>ИП Хворстян А.В., маг.Садовый 1</t>
  </si>
  <si>
    <t>3. Объем полезного отпуска тепловой энергии принимается не выше среднегодовых фактических объемов потребления тепловой энергии за три предыдущих года: 2017г. - 2019г. - 843,22 Гкал.</t>
  </si>
  <si>
    <t xml:space="preserve">2. по показаниям приборов учета тепловой энергии, теплоносителя и утвержденных нормативов потребления коммунальных услуг, а также выставленных счетов на оплату тепловой энергии, теплоносителя за 2019 год. </t>
  </si>
  <si>
    <t>4. Ожидаемый уровень потребления тепловой энергии на 2020год расчитан по выставленным счетам на оплату тепловой энергии, теплоносителя за 2019 год.  с учетом фактических объемов за 3 предшествующих года 2017г. - 2019г.</t>
  </si>
  <si>
    <t>Всего расчетные</t>
  </si>
  <si>
    <t>Утвержденные технологические затраты и потери при передаче тепловой энергии в системе теплоснабжения</t>
  </si>
  <si>
    <t xml:space="preserve">вновь проложенный в июне 2019 года </t>
  </si>
  <si>
    <t>Участок тепловой сети от т.к. Сп-1 - Сп-нов.</t>
  </si>
  <si>
    <t>введенная в эксплуатацию в июле 2019 года</t>
  </si>
  <si>
    <t>Сп-3/2</t>
  </si>
  <si>
    <t>2Д76 Л=20,65</t>
  </si>
  <si>
    <t>2Д40 Л=15,39</t>
  </si>
  <si>
    <t>Сп-3</t>
  </si>
  <si>
    <t>2Д76 Л=17,88</t>
  </si>
  <si>
    <t>Сп-нов.</t>
  </si>
  <si>
    <t>байпас</t>
  </si>
  <si>
    <t>2Д76 Л=18</t>
  </si>
  <si>
    <t>2Д57 Л=21,50</t>
  </si>
  <si>
    <t>Сп-2</t>
  </si>
  <si>
    <t>2Д57 Л=3,39</t>
  </si>
  <si>
    <t>2Д76 Л=30,28</t>
  </si>
  <si>
    <t>Сп-1А</t>
  </si>
  <si>
    <t>2Д45 Л=5,74</t>
  </si>
  <si>
    <t>2Д57 Л=15,92</t>
  </si>
  <si>
    <t>2Д76 Л=33,12</t>
  </si>
  <si>
    <t>компенсатор</t>
  </si>
  <si>
    <t>2Д76 Л=24,4</t>
  </si>
  <si>
    <t>июль 2019 год</t>
  </si>
  <si>
    <t>Сп-1/1</t>
  </si>
  <si>
    <t>2Д57 Л=4,56</t>
  </si>
  <si>
    <t>Д32 Л=22,6</t>
  </si>
  <si>
    <t>2Д76 Л=12,22</t>
  </si>
  <si>
    <t>Сп-1</t>
  </si>
  <si>
    <t>2Д76 Л=29,37</t>
  </si>
  <si>
    <t>М7/1</t>
  </si>
  <si>
    <t>2Д76 Л=94,37</t>
  </si>
  <si>
    <t>откорректированная ПЛАН - СХЕМА</t>
  </si>
  <si>
    <t>тепловых сетей от котельной №5</t>
  </si>
  <si>
    <t>с. Белый Яр</t>
  </si>
  <si>
    <t>2Д108, Л=10</t>
  </si>
  <si>
    <t>2Д108, Л=17,5</t>
  </si>
  <si>
    <t>Шк -4</t>
  </si>
  <si>
    <t>КМ-41В</t>
  </si>
  <si>
    <t>КМ-41Б</t>
  </si>
  <si>
    <t>КМ-41А/2</t>
  </si>
  <si>
    <t>2Д108 Л=19,2</t>
  </si>
  <si>
    <t>КМ-41А/1</t>
  </si>
  <si>
    <t>2Д108Л=19,71</t>
  </si>
  <si>
    <t>2Д108 Л=38</t>
  </si>
  <si>
    <t>2Д108 Л=66,58</t>
  </si>
  <si>
    <t>М-КМ</t>
  </si>
  <si>
    <t>2Д57 Л=12,93</t>
  </si>
  <si>
    <t>2Д45 Л=3,89</t>
  </si>
  <si>
    <t>2Д57 Л=14,37</t>
  </si>
  <si>
    <t>2Д57Л11,07</t>
  </si>
  <si>
    <t>2Д57 Л=10,13</t>
  </si>
  <si>
    <t>Новая ТК</t>
  </si>
  <si>
    <t>Шк -4/2</t>
  </si>
  <si>
    <t>2Д40 Л=10,49</t>
  </si>
  <si>
    <t>2Д108 Л=26,07</t>
  </si>
  <si>
    <t>2Д57 Л=10,96</t>
  </si>
  <si>
    <t>2Д76,Л=76,8</t>
  </si>
  <si>
    <t>2Д57 Л=23,51</t>
  </si>
  <si>
    <t>М19</t>
  </si>
  <si>
    <t>Шк-4/1</t>
  </si>
  <si>
    <t>2Д76, Л=12</t>
  </si>
  <si>
    <t>2Д57 Л=9,37</t>
  </si>
  <si>
    <t>2Д108 Л=25,8</t>
  </si>
  <si>
    <t>М17/2</t>
  </si>
  <si>
    <t>2Д76 Л=3,16</t>
  </si>
  <si>
    <t>2Д40 Л=26,8</t>
  </si>
  <si>
    <t>2Д108 Л=13,98</t>
  </si>
  <si>
    <t>2Д45 Л=3,91</t>
  </si>
  <si>
    <t>М17/1</t>
  </si>
  <si>
    <t>Шк -2</t>
  </si>
  <si>
    <t>2Д57 Л=8,93</t>
  </si>
  <si>
    <t>М18</t>
  </si>
  <si>
    <t>2Д76 Л=3,23</t>
  </si>
  <si>
    <t>2Д57 Л=7,82</t>
  </si>
  <si>
    <t>2Д108 Л=23,47</t>
  </si>
  <si>
    <t>2Д57 Л=17,4</t>
  </si>
  <si>
    <t>2Д57 Л=61,79</t>
  </si>
  <si>
    <t>М15</t>
  </si>
  <si>
    <t>2Д40 Л=3,4</t>
  </si>
  <si>
    <t>2Д108 Л=27,31</t>
  </si>
  <si>
    <t>2Д57 Л=34,0</t>
  </si>
  <si>
    <t>2Д57 Л=8,07</t>
  </si>
  <si>
    <t>2Д45 Л=106,5</t>
  </si>
  <si>
    <t>М13/2</t>
  </si>
  <si>
    <t>прокладка 06.2018</t>
  </si>
  <si>
    <t>Сд17</t>
  </si>
  <si>
    <t>2Д108 Л=13,61</t>
  </si>
  <si>
    <t>М13/1</t>
  </si>
  <si>
    <t>М16/1</t>
  </si>
  <si>
    <t>2Д89 Л=6,96</t>
  </si>
  <si>
    <t>2Д57 Л=7,92</t>
  </si>
  <si>
    <t>2Д108 Л=21,91</t>
  </si>
  <si>
    <t>2Д57 Л=18,0</t>
  </si>
  <si>
    <t>2Д89 Л=53,02</t>
  </si>
  <si>
    <t>2Д57 Л=8,48</t>
  </si>
  <si>
    <t>М11/2</t>
  </si>
  <si>
    <t>2Д114 Л=29,41</t>
  </si>
  <si>
    <t>2Д89 Л=25,0</t>
  </si>
  <si>
    <t>2Д108 Л=15,04</t>
  </si>
  <si>
    <t>М11/1</t>
  </si>
  <si>
    <t>Сд15</t>
  </si>
  <si>
    <t>М16</t>
  </si>
  <si>
    <t>2Д57 Л=8,26</t>
  </si>
  <si>
    <t>М16В</t>
  </si>
  <si>
    <t>2Д57 Л=46,67</t>
  </si>
  <si>
    <t>2Д57 Л=8,72</t>
  </si>
  <si>
    <t>2Д108 Л=18,29</t>
  </si>
  <si>
    <t>2Д133 Л=35,58</t>
  </si>
  <si>
    <t>2Д114 Л=81,3</t>
  </si>
  <si>
    <t>М9/2</t>
  </si>
  <si>
    <t>2Д219 Л=48,63</t>
  </si>
  <si>
    <t>2Д133 Л=22,53</t>
  </si>
  <si>
    <t>2Д108 Л=37,5</t>
  </si>
  <si>
    <t>М9/1</t>
  </si>
  <si>
    <t>2Д108 Л=16,63</t>
  </si>
  <si>
    <t>2Д114 Л=9,8</t>
  </si>
  <si>
    <t>Сд13</t>
  </si>
  <si>
    <t>2Д57 Л=8,64</t>
  </si>
  <si>
    <t>2Д57 Л=7,84</t>
  </si>
  <si>
    <t>2Д57 Л=9,04</t>
  </si>
  <si>
    <t>2Д108 Л=32,67</t>
  </si>
  <si>
    <t>2Д219 Л=24,7</t>
  </si>
  <si>
    <t>М7</t>
  </si>
  <si>
    <t>2Д108 Л=21</t>
  </si>
  <si>
    <t>2Д108 Л=13,2</t>
  </si>
  <si>
    <t>2Д57 Л=9,08</t>
  </si>
  <si>
    <t>2Д108 Л=84,48</t>
  </si>
  <si>
    <t>2Д108 Л=21,75</t>
  </si>
  <si>
    <t>2Д219 Л=75,27</t>
  </si>
  <si>
    <t>октябрь 2016 год</t>
  </si>
  <si>
    <t>Щ48</t>
  </si>
  <si>
    <t>2Д89 Л=14</t>
  </si>
  <si>
    <t>2Д57 Л=7,81</t>
  </si>
  <si>
    <t>2Д89 Л=72,16</t>
  </si>
  <si>
    <t>Сп-1/2</t>
  </si>
  <si>
    <t>2Д89 Л=94,37</t>
  </si>
  <si>
    <t>2Д159 Л=27,4</t>
  </si>
  <si>
    <t>2Д89 Л=30</t>
  </si>
  <si>
    <t>М14</t>
  </si>
  <si>
    <t>2Д89 Л=11,75</t>
  </si>
  <si>
    <t>Сд11</t>
  </si>
  <si>
    <t>2Д45 Л=36,27</t>
  </si>
  <si>
    <t>2Д65 Л=8,7</t>
  </si>
  <si>
    <t>2Д108 Л=45,5</t>
  </si>
  <si>
    <t>М14А</t>
  </si>
  <si>
    <t>2Д133 Л=96,95</t>
  </si>
  <si>
    <t>Б2</t>
  </si>
  <si>
    <t>М5В</t>
  </si>
  <si>
    <t>2Д45 Л=19,1</t>
  </si>
  <si>
    <t>Св-6/2</t>
  </si>
  <si>
    <t>2Д108 Л=19,7</t>
  </si>
  <si>
    <t>2Д114 Л=85,9</t>
  </si>
  <si>
    <t>2Д133 Л=5,3</t>
  </si>
  <si>
    <t>2Д89 Л=31,9</t>
  </si>
  <si>
    <t>Св-6/3</t>
  </si>
  <si>
    <t>Б1</t>
  </si>
  <si>
    <t>2Д219 Л=45,39</t>
  </si>
  <si>
    <t>2Д133 Л=31,73</t>
  </si>
  <si>
    <t>2Д108 Л=6,43</t>
  </si>
  <si>
    <t>2Д76 Л=28,89</t>
  </si>
  <si>
    <t>2Д159 Л=50,0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</si>
  <si>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</si>
  <si>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НШ</t>
  </si>
  <si>
    <t>2Д219 Л=34,75</t>
  </si>
  <si>
    <t>Св17</t>
  </si>
  <si>
    <t>2Д159 Л=57,8</t>
  </si>
  <si>
    <t>2Д76 Л=13,58</t>
  </si>
  <si>
    <t>2Д57 Л=10,42</t>
  </si>
  <si>
    <t>Св-6/1</t>
  </si>
  <si>
    <t>2Д57 Л=3,8</t>
  </si>
  <si>
    <t>2Д57  Л=36,43</t>
  </si>
  <si>
    <t>2Д100 Л=11,41</t>
  </si>
  <si>
    <t>М12Б</t>
  </si>
  <si>
    <t>2Д219 Л=12,7</t>
  </si>
  <si>
    <t>2Д133 Л=17,74</t>
  </si>
  <si>
    <t>2Д57 Л=13,93</t>
  </si>
  <si>
    <t>2Д89 Л=20,31</t>
  </si>
  <si>
    <t>2Д219 Л=64</t>
  </si>
  <si>
    <t>М12А</t>
  </si>
  <si>
    <t>2Д219 Л=60,31</t>
  </si>
  <si>
    <t>ДК</t>
  </si>
  <si>
    <t>Св-6</t>
  </si>
  <si>
    <t>2Д219 Л=27,68</t>
  </si>
  <si>
    <t>СВГ</t>
  </si>
  <si>
    <t>2Д114 Л=37,75</t>
  </si>
  <si>
    <t>2019г</t>
  </si>
  <si>
    <t>М5Б</t>
  </si>
  <si>
    <t>2Д273 Л=37,66</t>
  </si>
  <si>
    <t>Сд18</t>
  </si>
  <si>
    <t>Сд7</t>
  </si>
  <si>
    <t>Сд6А</t>
  </si>
  <si>
    <t>2Д89 Л=43,3</t>
  </si>
  <si>
    <t>2Д76 Л=40,13</t>
  </si>
  <si>
    <t>2Д57 Л=33,64</t>
  </si>
  <si>
    <t>2Д40 Л=33,52</t>
  </si>
  <si>
    <t>2Д159 Л=43,5</t>
  </si>
  <si>
    <t>2Д219 Л=49,49</t>
  </si>
  <si>
    <t>СШ1</t>
  </si>
  <si>
    <t>2Д57 Л=22,36</t>
  </si>
  <si>
    <t>2Д89 Л=50,21</t>
  </si>
  <si>
    <t>Шх1</t>
  </si>
  <si>
    <t>Шх2</t>
  </si>
  <si>
    <t>2Д40 Л=6,11</t>
  </si>
  <si>
    <t>Шх3</t>
  </si>
  <si>
    <t>Шх4</t>
  </si>
  <si>
    <t>2Д57 Л=7.5</t>
  </si>
  <si>
    <t>2Д57 Л=4,7</t>
  </si>
  <si>
    <t>2Д159 Л=16,79</t>
  </si>
  <si>
    <t>2Д89 Л=49,28</t>
  </si>
  <si>
    <t>2Д40 Л=5,7</t>
  </si>
  <si>
    <t>Св17/1</t>
  </si>
  <si>
    <t>2Д57 Л=30,88</t>
  </si>
  <si>
    <t>2Д57 Л=6,6</t>
  </si>
  <si>
    <t>2Д108 Л=11,81</t>
  </si>
  <si>
    <t>2Д40 Л=6,75</t>
  </si>
  <si>
    <t>2Д40 Л=12,42</t>
  </si>
  <si>
    <t>2Д40 Л=12,09</t>
  </si>
  <si>
    <t>2Д159 Л=63,39</t>
  </si>
  <si>
    <t>2Д57 Л=68,55</t>
  </si>
  <si>
    <t>2Д325 Л=8,51</t>
  </si>
  <si>
    <t>2Д40 Л=17,5</t>
  </si>
  <si>
    <t>2Д114 Л=41,13</t>
  </si>
  <si>
    <t>2Д57 Л=4,2</t>
  </si>
  <si>
    <t>2Д40 Л=21,29</t>
  </si>
  <si>
    <t>2Д57 Л=78,39</t>
  </si>
  <si>
    <t>Кт</t>
  </si>
  <si>
    <t>КТ1</t>
  </si>
  <si>
    <t>2Д133 Л=54,79</t>
  </si>
  <si>
    <t>2Д89 Л=22</t>
  </si>
  <si>
    <t>ПУ20</t>
  </si>
  <si>
    <t>2Д219 Л=120,34</t>
  </si>
  <si>
    <t>СШ</t>
  </si>
  <si>
    <t>ВР-3</t>
  </si>
  <si>
    <t>2Д325 Л=4,27</t>
  </si>
  <si>
    <t>2Д114 Л=13,68</t>
  </si>
  <si>
    <t>2Д273 Л=99,38</t>
  </si>
  <si>
    <t>2Д133 Л=13,6</t>
  </si>
  <si>
    <t>2Д219 Л=17,08</t>
  </si>
  <si>
    <t>2Д219 Л=16,65</t>
  </si>
  <si>
    <t>2Д219 Л=13,93</t>
  </si>
  <si>
    <t>Сд1</t>
  </si>
  <si>
    <t>РП</t>
  </si>
  <si>
    <t>Св-4Г</t>
  </si>
  <si>
    <t>Св-4В</t>
  </si>
  <si>
    <t>2Д219 Л=47,41</t>
  </si>
  <si>
    <t>2Д89 Л=12,14</t>
  </si>
  <si>
    <t>2Д89 Л=10,96</t>
  </si>
  <si>
    <t>Сд3</t>
  </si>
  <si>
    <t>2Д57 Л=12</t>
  </si>
  <si>
    <t>2Д219 Л=121,24</t>
  </si>
  <si>
    <t>2Д57 Л=6,8</t>
  </si>
  <si>
    <t>2Д76, Л=16,2</t>
  </si>
  <si>
    <t>2Д57,5,85</t>
  </si>
  <si>
    <t>2Д219 Л=47,42</t>
  </si>
  <si>
    <t>М6</t>
  </si>
  <si>
    <t>М8А</t>
  </si>
  <si>
    <t>ГВр-1</t>
  </si>
  <si>
    <t>2Д159 Л=98,37</t>
  </si>
  <si>
    <t>2Д159 Л=20,35</t>
  </si>
  <si>
    <t>2Д57 Л=13,3</t>
  </si>
  <si>
    <t>2Д45 Л=16,24</t>
  </si>
  <si>
    <t>2Д89 Л=17,61</t>
  </si>
  <si>
    <t>М5</t>
  </si>
  <si>
    <t>2Д219 56,6</t>
  </si>
  <si>
    <t>2Д114 Л8,58</t>
  </si>
  <si>
    <t>Сд5</t>
  </si>
  <si>
    <t>2Д57 Л=14,79</t>
  </si>
  <si>
    <t>2Д57, Л=48,5</t>
  </si>
  <si>
    <t>Первомайский 6</t>
  </si>
  <si>
    <t>2Д57 Л=4,82</t>
  </si>
  <si>
    <t>2Д159 Л=18,69</t>
  </si>
  <si>
    <t>Сд-5Г</t>
  </si>
  <si>
    <t>ТК123</t>
  </si>
  <si>
    <t>М5/2</t>
  </si>
  <si>
    <t>2Д219 Л=22,83</t>
  </si>
  <si>
    <t>2Д108 Л=16,82</t>
  </si>
  <si>
    <t>2Д57 Л=46,38</t>
  </si>
  <si>
    <t>2Д57, Л=13,7</t>
  </si>
  <si>
    <t>2Д50 Л=35,46</t>
  </si>
  <si>
    <t>2Д133 Л=33,62</t>
  </si>
  <si>
    <t>2Д57 Л=10,05</t>
  </si>
  <si>
    <t>2Д159 Л=71,59</t>
  </si>
  <si>
    <t>Сд5Б</t>
  </si>
  <si>
    <t>2Д57, Л=15,84</t>
  </si>
  <si>
    <t>2Д159 Л=14,31</t>
  </si>
  <si>
    <t>2Д57,Л=7,35</t>
  </si>
  <si>
    <t>М5/1</t>
  </si>
  <si>
    <t>2Д57 Л=8,5</t>
  </si>
  <si>
    <t>отключены</t>
  </si>
  <si>
    <t>ТК134</t>
  </si>
  <si>
    <t>М6А</t>
  </si>
  <si>
    <t>М6А/1</t>
  </si>
  <si>
    <t>2Д114 Л=92,7</t>
  </si>
  <si>
    <t>2Д57 Л=5,14</t>
  </si>
  <si>
    <t>2Д159 Л=18,67</t>
  </si>
  <si>
    <t>2Д40 Л=7,21</t>
  </si>
  <si>
    <t>2Д89 Л=7,91</t>
  </si>
  <si>
    <t xml:space="preserve">     Первомайский 6А</t>
  </si>
  <si>
    <t>2Д57 Л=5,87</t>
  </si>
  <si>
    <t>М3/2</t>
  </si>
  <si>
    <t>2Д57 Л=16,97</t>
  </si>
  <si>
    <t>2Д57 Л=47,59</t>
  </si>
  <si>
    <t>2Д57 Л=17</t>
  </si>
  <si>
    <t>2Д57, Л=32,3</t>
  </si>
  <si>
    <t>2Д108 Л=33,36</t>
  </si>
  <si>
    <t>2Д57 Л=4,74</t>
  </si>
  <si>
    <t>Кр16/2</t>
  </si>
  <si>
    <t>2Д159 Л=19,18</t>
  </si>
  <si>
    <t>2Д133 Л=54,01</t>
  </si>
  <si>
    <t>2Д114, Л=68,8</t>
  </si>
  <si>
    <t>2Д57, Л=8,1</t>
  </si>
  <si>
    <t>М3/1</t>
  </si>
  <si>
    <t>Сд5А</t>
  </si>
  <si>
    <t>Сд1А</t>
  </si>
  <si>
    <t>2Д114 Л35,87</t>
  </si>
  <si>
    <t>2Д57 Л=17,82</t>
  </si>
  <si>
    <t>2Д57 Л=12,7</t>
  </si>
  <si>
    <t>ТК133</t>
  </si>
  <si>
    <t>2Д76 Л=41,63</t>
  </si>
  <si>
    <t>2Д219 Л=88,31</t>
  </si>
  <si>
    <t>2Д159 Л=20,38</t>
  </si>
  <si>
    <t>2Д89 Л=47,99</t>
  </si>
  <si>
    <t>Росглсстрах</t>
  </si>
  <si>
    <t>2Д57 Л=5,88</t>
  </si>
  <si>
    <t>М4</t>
  </si>
  <si>
    <t>2Д40, Л=15,88</t>
  </si>
  <si>
    <t>Охрана, Советская 2А</t>
  </si>
  <si>
    <t>2Д57 Л=33,3</t>
  </si>
  <si>
    <t>Кр16/1</t>
  </si>
  <si>
    <t>2Д57 Л=18,04</t>
  </si>
  <si>
    <t>2Д32, Л=13,95</t>
  </si>
  <si>
    <t>ТК132</t>
  </si>
  <si>
    <t>2Д76 Л=12,32</t>
  </si>
  <si>
    <t>ТК 127</t>
  </si>
  <si>
    <t>ТК132/1</t>
  </si>
  <si>
    <t>ТК Райпо</t>
  </si>
  <si>
    <t>Ши1</t>
  </si>
  <si>
    <t>2Д25 Л=5,03</t>
  </si>
  <si>
    <t>2Д76 Л=24,15</t>
  </si>
  <si>
    <t>М1</t>
  </si>
  <si>
    <t>2Д57 Л=4,22</t>
  </si>
  <si>
    <t>2Д57, Л=14,4</t>
  </si>
  <si>
    <t>2Д32, Л=13,52</t>
  </si>
  <si>
    <t>2Д40, Л=21,22</t>
  </si>
  <si>
    <t>Отключены в 2019 году</t>
  </si>
  <si>
    <t>2Д114 Л50,04</t>
  </si>
  <si>
    <t>ТК Райпо/1</t>
  </si>
  <si>
    <t>ТК133А</t>
  </si>
  <si>
    <t>2Д133 Л=233,81</t>
  </si>
  <si>
    <t>2Д57 Л=7,35</t>
  </si>
  <si>
    <t>2Д219 Л=32,35</t>
  </si>
  <si>
    <t>2Д57 Л=33,74</t>
  </si>
  <si>
    <t>2Д 219, Л=49,5</t>
  </si>
  <si>
    <t>2Д76 Л=21,35</t>
  </si>
  <si>
    <t>2Д57 Л11,63</t>
  </si>
  <si>
    <t>ТК91</t>
  </si>
  <si>
    <t>теплоспутник</t>
  </si>
  <si>
    <t>2Д159 Л=39,39</t>
  </si>
  <si>
    <t>2Д133, Л=33,73</t>
  </si>
  <si>
    <t>Кр22</t>
  </si>
  <si>
    <t>Кр18А</t>
  </si>
  <si>
    <t>2Д159 Л=117,11</t>
  </si>
  <si>
    <t>Ши1/1</t>
  </si>
  <si>
    <t>2Д89 Л=4,3</t>
  </si>
  <si>
    <t>Ши4</t>
  </si>
  <si>
    <t>Л70</t>
  </si>
  <si>
    <t>Кр16</t>
  </si>
  <si>
    <t>2Д57 Л=45,62</t>
  </si>
  <si>
    <t>Ши1/2</t>
  </si>
  <si>
    <t>2Д57 Л=22,14</t>
  </si>
  <si>
    <t>ТК128</t>
  </si>
  <si>
    <t>ТК128А</t>
  </si>
  <si>
    <t>2Д159 Л=19,2</t>
  </si>
  <si>
    <t>2Д159 Л=208,39</t>
  </si>
  <si>
    <t>2Д57 Л=14,42</t>
  </si>
  <si>
    <t>2Д108 Л=22,05</t>
  </si>
  <si>
    <t>2Д57 Л=30,1</t>
  </si>
  <si>
    <t>2Д159 Л=92,29</t>
  </si>
  <si>
    <t>2Д76 Л=74,04</t>
  </si>
  <si>
    <t>2Д76, Л=40,18</t>
  </si>
  <si>
    <t>2Д76, Л=28,89</t>
  </si>
  <si>
    <t>ТК131</t>
  </si>
  <si>
    <t>2Д219 Л=10,96</t>
  </si>
  <si>
    <t>Ши2</t>
  </si>
  <si>
    <t>ТК127А</t>
  </si>
  <si>
    <t>2Д76, Л=21,68</t>
  </si>
  <si>
    <t>Ши3</t>
  </si>
  <si>
    <t>2Д57, Л =9,02</t>
  </si>
  <si>
    <t>2Д57, Л =8,44</t>
  </si>
  <si>
    <t>2Д57, Л =6,01</t>
  </si>
  <si>
    <t>2Д57 Л=12,34</t>
  </si>
  <si>
    <t>2Д108 Л=3,85</t>
  </si>
  <si>
    <t>2Д108 Л=23,07</t>
  </si>
  <si>
    <t>2Д76, Л=12,6</t>
  </si>
  <si>
    <t>Л-29Б</t>
  </si>
  <si>
    <t>2Д108 Л=18,6</t>
  </si>
  <si>
    <t>2Д114 Л=82,5</t>
  </si>
  <si>
    <t>Л-31</t>
  </si>
  <si>
    <t>2Д57 Л=6,56</t>
  </si>
  <si>
    <t>2Д89 Л=78,09</t>
  </si>
  <si>
    <t>2Д89 Л=19,8</t>
  </si>
  <si>
    <t>2Д89 Л=80,86</t>
  </si>
  <si>
    <t>2Д108 Л=160,73</t>
  </si>
  <si>
    <t>2Д108 Л=35,98</t>
  </si>
  <si>
    <t>2Д89 Л=19</t>
  </si>
  <si>
    <t>Л-33</t>
  </si>
  <si>
    <t>2Д108 Л=47,54</t>
  </si>
  <si>
    <t>2Д108 Л=25</t>
  </si>
  <si>
    <t>Л-35/2</t>
  </si>
  <si>
    <t>Л-35/1</t>
  </si>
  <si>
    <t>2Д114 Л=17,12</t>
  </si>
  <si>
    <t>2Д89 Л=13,4</t>
  </si>
  <si>
    <t>2Д76 Л=46,02</t>
  </si>
  <si>
    <t>2Д45 Л=7,33</t>
  </si>
  <si>
    <t>2Д57 Л=33,20</t>
  </si>
  <si>
    <t>Л-31/1</t>
  </si>
  <si>
    <t>ТК131Е</t>
  </si>
  <si>
    <t>Л-35/3</t>
  </si>
  <si>
    <t>ТК91/1</t>
  </si>
  <si>
    <t>2Д89 Л=36,68</t>
  </si>
  <si>
    <t>2Д57 Л=4,67</t>
  </si>
  <si>
    <t>ТК131Г</t>
  </si>
  <si>
    <t>2Д76 Л=29,22</t>
  </si>
  <si>
    <t>2Д57 Л=40,46</t>
  </si>
  <si>
    <t>2Д57 Л=4,37</t>
  </si>
  <si>
    <t>ТК131Б</t>
  </si>
  <si>
    <t>2Д57 Л=25,85</t>
  </si>
  <si>
    <t>2Д45 Л=6,57</t>
  </si>
  <si>
    <t>2Д57 Л=31,84</t>
  </si>
  <si>
    <t>2Д57 Л=18,14</t>
  </si>
  <si>
    <t>Л-37</t>
  </si>
  <si>
    <t>2Д89 Л=18,13</t>
  </si>
  <si>
    <t>ТК131В</t>
  </si>
  <si>
    <t>2Д89 Л=28,64</t>
  </si>
  <si>
    <t>ТК131Д</t>
  </si>
  <si>
    <t>2Д57 Л=37,08</t>
  </si>
  <si>
    <t>2Д76 Л=14,0</t>
  </si>
  <si>
    <t>2Д38 Л=4,51</t>
  </si>
  <si>
    <t>2Д76 Л=24,68</t>
  </si>
  <si>
    <t>2Д76 Л=18,5</t>
  </si>
  <si>
    <t>Л-37/1</t>
  </si>
  <si>
    <t>2Д45 Л=69,16</t>
  </si>
  <si>
    <t>Участок тепловой сети от т.к. М-5Б до детских яслей "Теремок"</t>
  </si>
  <si>
    <t>введенная в эксплуатацию в 2019 году</t>
  </si>
  <si>
    <t>МУП МО Белоярский сельсовет "ПРОГРЕСС"</t>
  </si>
  <si>
    <t>Планируемый  расчет угля по котельным № 2, 3, 5</t>
  </si>
  <si>
    <t>на 2020год</t>
  </si>
  <si>
    <t>ООО "Металлобаза" АО "УК "Разрез Степной"</t>
  </si>
  <si>
    <t>Ед. изм</t>
  </si>
  <si>
    <t>Котельная №5 ДМСШ</t>
  </si>
  <si>
    <t>Итого по котельным</t>
  </si>
  <si>
    <t>Марка угля</t>
  </si>
  <si>
    <t>ДОМСШ</t>
  </si>
  <si>
    <t>(Qir)</t>
  </si>
  <si>
    <t>Отпуск тепловой энергии в сеть</t>
  </si>
  <si>
    <t>Удельная норма расхода топлива</t>
  </si>
  <si>
    <t>кг/ Гкал</t>
  </si>
  <si>
    <t>Топливный  эквивалент</t>
  </si>
  <si>
    <t>Удельный расход услов. топлива</t>
  </si>
  <si>
    <t>кг.у.т./Гкал</t>
  </si>
  <si>
    <t xml:space="preserve">РАСХОД  ТОПЛИВА </t>
  </si>
  <si>
    <t>РАСХОД УСЛОВНОГО ТОПЛИВА</t>
  </si>
  <si>
    <t>усл. тонн</t>
  </si>
  <si>
    <r>
      <t>Т</t>
    </r>
    <r>
      <rPr>
        <b/>
        <vertAlign val="subscript"/>
        <sz val="10"/>
        <rFont val="Arial"/>
        <family val="2"/>
      </rPr>
      <t>нисш. сгор.</t>
    </r>
    <r>
      <rPr>
        <b/>
        <sz val="10"/>
        <rFont val="Arial"/>
        <family val="2"/>
      </rPr>
      <t>*</t>
    </r>
  </si>
  <si>
    <t>4.  На основании Приказа ФСТ России от 13.06.2013 № 760-Э "Об утверждении Методических указаний по расчету регулируемых цен (тарифов) в сфере теплоснабжения". Методические указания по расчету тарифов в сфере теплоснабжения - Глава III п. 18, объем полезного отпуска тепловой энергии принимается с учетом фактического подключения потребителей. В 2020 году будет введен в эксплуатацию объект ГБУЗ РХ "Белоярской районной больницей" Поликлиника на 350 посещений в смену.</t>
  </si>
  <si>
    <t>Нагрев ГВС., Гкал</t>
  </si>
  <si>
    <t>4. Ожидаемый уровень потребления тепловой энергии на 2020год расчитан по выставленным счетам на оплату тепловой энергии, теплоносителя за 2019 год.  с учетом фактических объемов за 3 предшествующих года 2017г. - 2019г.и с учетом вновь введенного объекта Поликлиника на 350 посещений в смену в 2020 году.</t>
  </si>
  <si>
    <t>В апреле 2019 года выбыл</t>
  </si>
  <si>
    <t>Расчет количества горячей воды (теплоносителя)</t>
  </si>
  <si>
    <t xml:space="preserve">ОМВД России по Алтайскому району, Кирова 15 </t>
  </si>
  <si>
    <t>1. с учетом договоров на 2020 год;</t>
  </si>
  <si>
    <t xml:space="preserve">2.выставленных счетов на оплату тепловой энергии, теплоносителя за 2019 год. </t>
  </si>
  <si>
    <t>Выполнение производственной программы по теплоснабжению</t>
  </si>
  <si>
    <t>Динамика</t>
  </si>
  <si>
    <t>Год</t>
  </si>
  <si>
    <t>2017 год</t>
  </si>
  <si>
    <t>2018 год</t>
  </si>
  <si>
    <t>Наименование показателей</t>
  </si>
  <si>
    <t>Гкал</t>
  </si>
  <si>
    <t>СН предприятия</t>
  </si>
  <si>
    <t>Отпуск в сеть тепловой энергии</t>
  </si>
  <si>
    <t>Потери в сетях</t>
  </si>
  <si>
    <t>Полезный отпуск тепловой энергии, в т.ч.</t>
  </si>
  <si>
    <t>Прочие</t>
  </si>
  <si>
    <t>2019 год</t>
  </si>
  <si>
    <t>по предприятию, отпускающим тепловую энергию потребителям МО Белоярский сельсовет</t>
  </si>
  <si>
    <t>Полезный отпуск тепловой энергии на отопление и ГВС с учетом динамики 2017 - 2019г, Гкал</t>
  </si>
  <si>
    <t>Объем полезного отпуска тепловой энергии определяется по показаниям приборов учета тепловой энергии, теплоносителя и утвержденных нормативов потребления коммунальных услуг с учетом динамики 2017 г. - 2019 г..</t>
  </si>
  <si>
    <t>Утверждаю:</t>
  </si>
  <si>
    <t xml:space="preserve">Директор по произаодству </t>
  </si>
  <si>
    <t>МУП "Прогресс"</t>
  </si>
  <si>
    <t>МУП МО Белоярский сельсовет "Прогресс"</t>
  </si>
  <si>
    <t>Население с.Белый Яр и д.Кайбалы</t>
  </si>
  <si>
    <t>МО Белоярский сельсовет, котельные № 2,3,5</t>
  </si>
  <si>
    <t>№ п/п</t>
  </si>
  <si>
    <t>Наименование потребителя, адрес</t>
  </si>
  <si>
    <t>Отопление</t>
  </si>
  <si>
    <t>ГВС</t>
  </si>
  <si>
    <t>Полезный отпуск тепловой энергии на отопление и ГВС , Гкал</t>
  </si>
  <si>
    <t>Год постройки</t>
  </si>
  <si>
    <t>Этажность</t>
  </si>
  <si>
    <t>К-во общедомовых приборов учета, ед.</t>
  </si>
  <si>
    <t>Общая площадь всех жилых помещений в многоквартирном доме или жилом доме, м2</t>
  </si>
  <si>
    <t>Норматив потребления, Гкал/м²</t>
  </si>
  <si>
    <t>Среднемесячный объем на отопление, определенный по показаниям приборов учета за предыдущий год, Гкал/м²</t>
  </si>
  <si>
    <t>Продолжительность отопительного сезона мес.</t>
  </si>
  <si>
    <t>Расчетное количество тепловой энергии на отопление в соответствии с нормативным значением, Гкал/год</t>
  </si>
  <si>
    <t>Количество тепловой энергии на отопление в соответствии с показаниям приборов учета, Гкал/год</t>
  </si>
  <si>
    <t xml:space="preserve">Кол-во пользовате лей, чел. </t>
  </si>
  <si>
    <t>в т.ч. к-во пользователей по нормативам, чел</t>
  </si>
  <si>
    <t>Норматив потребления в жилых помещениях, м3/мес.</t>
  </si>
  <si>
    <t>Продолжительность пользования ГВС, мес.</t>
  </si>
  <si>
    <t>Объем по нормативу , м3/год</t>
  </si>
  <si>
    <t>Обем по приборам учета, м³/год</t>
  </si>
  <si>
    <t>Фактический объем ГВС , м³/ год</t>
  </si>
  <si>
    <t>Нагрев ГВС, Гкал</t>
  </si>
  <si>
    <t>Котельная №2 с,Белый Яр,  Одноэтажные жилые дома</t>
  </si>
  <si>
    <t>Общежитие   Пушкина 30</t>
  </si>
  <si>
    <t xml:space="preserve">К.Маркса        79А </t>
  </si>
  <si>
    <t>Итого по 1 группе</t>
  </si>
  <si>
    <t>Всего котельная №2</t>
  </si>
  <si>
    <t>Котельная №3 д.Кайбалы, Одно и Двухэтажные жилые дома</t>
  </si>
  <si>
    <t>Новая №2  кв.2</t>
  </si>
  <si>
    <t>Гагарина №31</t>
  </si>
  <si>
    <t>Гагарина №31А</t>
  </si>
  <si>
    <t>Итого по 2 группе</t>
  </si>
  <si>
    <t>Всего котельная №3</t>
  </si>
  <si>
    <t>Котельная №5 с,Белый Яр, Одноэтажные жилые дома</t>
  </si>
  <si>
    <t xml:space="preserve">Кирова 19                          </t>
  </si>
  <si>
    <t xml:space="preserve">Кирова 21 </t>
  </si>
  <si>
    <t>Кирова 27</t>
  </si>
  <si>
    <t>Кирова 40</t>
  </si>
  <si>
    <t xml:space="preserve">Ленина 35 </t>
  </si>
  <si>
    <t>Маркса 27а</t>
  </si>
  <si>
    <t xml:space="preserve">Маркса 41 а </t>
  </si>
  <si>
    <t>Ленина 70 кв 2</t>
  </si>
  <si>
    <t>Мира 1</t>
  </si>
  <si>
    <t>Мира 3</t>
  </si>
  <si>
    <t>Мира 5</t>
  </si>
  <si>
    <t>Мира 7</t>
  </si>
  <si>
    <t>Мира 9</t>
  </si>
  <si>
    <t xml:space="preserve">Мира 11 </t>
  </si>
  <si>
    <t>Мира 13</t>
  </si>
  <si>
    <t xml:space="preserve">Мира 15 </t>
  </si>
  <si>
    <t>Мира 17</t>
  </si>
  <si>
    <t>Мира 19</t>
  </si>
  <si>
    <t>Садовый 6а</t>
  </si>
  <si>
    <t>Садовый 7</t>
  </si>
  <si>
    <t>Советская 4а-1</t>
  </si>
  <si>
    <t>Советская 4в</t>
  </si>
  <si>
    <t>Советская 17-1</t>
  </si>
  <si>
    <t>Спортивная 1</t>
  </si>
  <si>
    <t>Спортивная 1а</t>
  </si>
  <si>
    <t xml:space="preserve">Спортивная 2 </t>
  </si>
  <si>
    <t>Спортивная 3</t>
  </si>
  <si>
    <t>Спортивная 4</t>
  </si>
  <si>
    <t>Спортивная 6</t>
  </si>
  <si>
    <t>Спортивная 8</t>
  </si>
  <si>
    <t>Шахтерская 1</t>
  </si>
  <si>
    <t>Шахтерская 2</t>
  </si>
  <si>
    <t>Шахтерская 2А</t>
  </si>
  <si>
    <t>Шахтерская 4</t>
  </si>
  <si>
    <t>Шахтерская 5-2</t>
  </si>
  <si>
    <t>Школьная 2</t>
  </si>
  <si>
    <t xml:space="preserve">Школьная 4 </t>
  </si>
  <si>
    <t xml:space="preserve">Щетинкина 48 </t>
  </si>
  <si>
    <t>Двухэтажные жилые дома</t>
  </si>
  <si>
    <t>Мира 2</t>
  </si>
  <si>
    <t>Мира 4</t>
  </si>
  <si>
    <t>Мира 4а</t>
  </si>
  <si>
    <t>Мира 6</t>
  </si>
  <si>
    <t>Мира 6а</t>
  </si>
  <si>
    <t>Мира 10</t>
  </si>
  <si>
    <t xml:space="preserve">Мира 18 </t>
  </si>
  <si>
    <t xml:space="preserve">Садовый 1 </t>
  </si>
  <si>
    <t>Садовый 5а</t>
  </si>
  <si>
    <t>Садовый 5б</t>
  </si>
  <si>
    <t>Садовый 15</t>
  </si>
  <si>
    <t>Маркса 41 б</t>
  </si>
  <si>
    <t>Ленина 78</t>
  </si>
  <si>
    <t>Кирова 4</t>
  </si>
  <si>
    <t xml:space="preserve">Маркса 41в </t>
  </si>
  <si>
    <t>Трех - Четырех этажные жилые дома</t>
  </si>
  <si>
    <t>Ленина 29а</t>
  </si>
  <si>
    <t>Ленина 29б</t>
  </si>
  <si>
    <t>Мира 5в</t>
  </si>
  <si>
    <t>Мира 5г</t>
  </si>
  <si>
    <t xml:space="preserve">Садовый 13 </t>
  </si>
  <si>
    <t xml:space="preserve">Садовый 17 </t>
  </si>
  <si>
    <t xml:space="preserve">Садовый 5в </t>
  </si>
  <si>
    <t>Садовый 5е</t>
  </si>
  <si>
    <t>Итого по 3 группе</t>
  </si>
  <si>
    <t>Пятиэтажные жилые дома</t>
  </si>
  <si>
    <t>Мира 5а</t>
  </si>
  <si>
    <t xml:space="preserve">Мира 12 </t>
  </si>
  <si>
    <t>Мира 12а</t>
  </si>
  <si>
    <t>Мира 12б</t>
  </si>
  <si>
    <t xml:space="preserve">Мира 14 </t>
  </si>
  <si>
    <t>Мира 16</t>
  </si>
  <si>
    <t xml:space="preserve">Мира 16в </t>
  </si>
  <si>
    <t>ОДН</t>
  </si>
  <si>
    <t>Итого по 4 группе</t>
  </si>
  <si>
    <t>Пятиэтажные жилые дома (год постройки после 1999г)</t>
  </si>
  <si>
    <t xml:space="preserve">Мира 14а </t>
  </si>
  <si>
    <t>Итого по 5 группе</t>
  </si>
  <si>
    <t>Всего по котельной №5</t>
  </si>
  <si>
    <t>Всего население по предприятию</t>
  </si>
  <si>
    <t>Расчет произведен на основании Приказа ФСТ России от 13.06.2013 № 760-Э "Об утверждении Методических указаний по расчету регулируемых цен (тарифов) в сфере теплоснабжения". Методические указания по расчету тарифов в сфере теплоснабжения - Глава III п. 19, 21, 22.</t>
  </si>
  <si>
    <t xml:space="preserve">Расчет количества тепловой энергии на отопление и ГВС </t>
  </si>
  <si>
    <t>Бюджетные организации с.Белый Яр и д.Кайбалы</t>
  </si>
  <si>
    <t>Наименование потребителя</t>
  </si>
  <si>
    <t>По договорам на 2019 год</t>
  </si>
  <si>
    <t>Среднегодовое фактическое потребление за 3 предыдущих года</t>
  </si>
  <si>
    <t>Расчет количества тепловой энергии на отопление и ГВС</t>
  </si>
  <si>
    <t>Отопление , Гкал</t>
  </si>
  <si>
    <t>Теплоноситель, м³</t>
  </si>
  <si>
    <t>Горячая вода, м³</t>
  </si>
  <si>
    <t>Всего тепловая энергия, Гкал</t>
  </si>
  <si>
    <t>Отопление с нагревом т-носителя, Гкал</t>
  </si>
  <si>
    <t>Нагрев теплоносителя, Гкал</t>
  </si>
  <si>
    <t>Котельная №3</t>
  </si>
  <si>
    <t>Районный бюджет</t>
  </si>
  <si>
    <t>МБДОУ Кайбальского детского сада "Солнышко", пер.Проспектный - 3, д.Кайбалы</t>
  </si>
  <si>
    <t>МБОУ "Кайбальская СШ",  пер.Проспектный - 1А, д.Кайбалы</t>
  </si>
  <si>
    <t>Местный бюджет</t>
  </si>
  <si>
    <t>МБУК Кайбальский СДК,  д.Кайбалы, пер.Проспектный - 4А</t>
  </si>
  <si>
    <t>Республиканский бюджет</t>
  </si>
  <si>
    <t>Кайбальский ФАП ГБУЗ РХ "Белоярская РБ"</t>
  </si>
  <si>
    <t>Всего по котельной №3</t>
  </si>
  <si>
    <t>Котельная №5</t>
  </si>
  <si>
    <t>Районная администрация</t>
  </si>
  <si>
    <t>Административным зданием ул.Ленина,74</t>
  </si>
  <si>
    <t>Административным зданием ул.Ленина,37</t>
  </si>
  <si>
    <t>3 гаража Администрации Алтайского района, ул.Ленина 37</t>
  </si>
  <si>
    <t xml:space="preserve">Всего </t>
  </si>
  <si>
    <t>Управление образования</t>
  </si>
  <si>
    <t xml:space="preserve">МБДОУ Белоярский детский сад "Буратино" </t>
  </si>
  <si>
    <t>МБДОУ Белоярский детский сад "Огонек"</t>
  </si>
  <si>
    <t>МБДОУ Белоярский детский сад "Теремок", ул. Мира 5Б</t>
  </si>
  <si>
    <t>МБДОУ Белоярский детский сад "Теремок", ул. Мира 5Б (ясли 60 мест)</t>
  </si>
  <si>
    <t>МБОУ "Белоярской средней  школы" по ул.Советской 4А (бывшее ПУ-20)</t>
  </si>
  <si>
    <t>МБОУ "Белоярская средняя школа" ул.Советская 4Д</t>
  </si>
  <si>
    <t>гаражи Управления Образования МО Алтайский район (гараж №7 - МБОУ "Белоярская СШ", гаражи №3 и №4 - МБОУ ЦДО "Радуга", ул. Мира)</t>
  </si>
  <si>
    <t xml:space="preserve">МКОУ "Белоярская школа-интернат" </t>
  </si>
  <si>
    <t xml:space="preserve">МБОУ ДО "РДЮСШ" </t>
  </si>
  <si>
    <t>МБОУ ЦДО "Радуга"</t>
  </si>
  <si>
    <t>Всего</t>
  </si>
  <si>
    <t>Управление культуры</t>
  </si>
  <si>
    <t>МБОУ ДОД "Белоярская детская музыкальная школа"</t>
  </si>
  <si>
    <t>МБУК Районный дом культуры</t>
  </si>
  <si>
    <t>3 гаража Управления культуры МО Алтайский район , с.Белый Яр, ул.Советская 6</t>
  </si>
  <si>
    <t>МБУК Алтайская центральная районная библиотека</t>
  </si>
  <si>
    <t xml:space="preserve">МКУ РГ "Сельская правда" </t>
  </si>
  <si>
    <t>Всего нат.ед.</t>
  </si>
  <si>
    <t>Всего Районный бюджет</t>
  </si>
  <si>
    <t>Административное здание Белоярского сельсовета</t>
  </si>
  <si>
    <t>гаражи Администрации Белоярского сельсовета</t>
  </si>
  <si>
    <t>Белоярский сельсовет, ул.Ленина 31</t>
  </si>
  <si>
    <t>общежитие Белоярского сельсовета, ул.Мира8А</t>
  </si>
  <si>
    <t>ГБУЗ РХ "Белоярской районной больницей"</t>
  </si>
  <si>
    <t>Федеральный бюджет</t>
  </si>
  <si>
    <t>УФССП (Управления судебных приставов)</t>
  </si>
  <si>
    <t>универсальный спортивный комплекс "Колос"</t>
  </si>
  <si>
    <t>ОМВД России по РХ, ул.Ленина 31. (1 п-годие)</t>
  </si>
  <si>
    <t>ГКУ РХ ЦЗН, ул.Советская 17</t>
  </si>
  <si>
    <t>Всего бюджет по котельной №5</t>
  </si>
  <si>
    <t>Итого по предприятию</t>
  </si>
  <si>
    <t xml:space="preserve">Объем полезного отпуска тепловой энергии определяется: </t>
  </si>
  <si>
    <t>Прочие потребители с.Белый Яр и д.Кайбалы</t>
  </si>
  <si>
    <t>Отопление с нагревом теплоносителя, Гкал</t>
  </si>
  <si>
    <t>Организации</t>
  </si>
  <si>
    <t>Алтайское Райпо и блок гаражей ул. Кирова 10</t>
  </si>
  <si>
    <t>ООО "Эдельвейс-Восток", "Аптека", ул. Пушкина 2А</t>
  </si>
  <si>
    <t xml:space="preserve"> гаражи ООО "Восточно-Бейский разрез " </t>
  </si>
  <si>
    <t>ООО "Сервис - Интегратор", гаражи</t>
  </si>
  <si>
    <t>ООО "Управление по буровзрывным работам" (гараж №1,2)</t>
  </si>
  <si>
    <t>Нотариальная контора, ул.Кирова 22,</t>
  </si>
  <si>
    <t>Абаканское отделения №8602 ПАО Сбербанк, ул. Ленина - 80</t>
  </si>
  <si>
    <t xml:space="preserve"> ООО "ТД Караван", ул. Мира 16 пом.57.</t>
  </si>
  <si>
    <t>Всего организаций</t>
  </si>
  <si>
    <t>Индивидуальные предприниматели</t>
  </si>
  <si>
    <t>Шевцова Т.Ф. - м-н "Гермес"</t>
  </si>
  <si>
    <t>Шахова И.В. м-н "Авангард"</t>
  </si>
  <si>
    <t>Шахова И.В. м-н "Дуэт"</t>
  </si>
  <si>
    <t>Шевцов В.В. - Здание дома быта, ул.Ленина, 78А</t>
  </si>
  <si>
    <t>Романюк В.П. Адм.здан., пер.Первомайский - 2</t>
  </si>
  <si>
    <t>Третьякова И.В., м-н "Люкс", ул.Мира 12- 61Н</t>
  </si>
  <si>
    <t>Пахомов С.А..,м-н ул. Мира 12- 63Н</t>
  </si>
  <si>
    <t>Верхотуров В.М. м-н "Добрыня",ул. Мира 14</t>
  </si>
  <si>
    <t>Аглямзяновой И.К.,парикмахерская, ул. Мира 14А №59Н</t>
  </si>
  <si>
    <t xml:space="preserve">Попов В.А., м-н "Мясная лавка" ,ул. Мира 5А </t>
  </si>
  <si>
    <t>Всего ИП</t>
  </si>
  <si>
    <t>Всего прочих потребителей по котельной №5</t>
  </si>
  <si>
    <t>Богданов С.М., Хлебопекарня, д.Кайбалы</t>
  </si>
  <si>
    <t>Наименование котельной</t>
  </si>
  <si>
    <t>Годовые затраты и потери теплоносителя, м3</t>
  </si>
  <si>
    <t>Годовые затраты и потери тепловой энергии, Гкал</t>
  </si>
  <si>
    <t>с утечкой и затратами теплоносителя</t>
  </si>
  <si>
    <t>через изоляцию</t>
  </si>
  <si>
    <t>д.Кайбалы</t>
  </si>
  <si>
    <t>с.Белый Яр</t>
  </si>
  <si>
    <t>Котельная №2</t>
  </si>
  <si>
    <t>Итого</t>
  </si>
  <si>
    <t>Наименование предприятия:  МУП МО Белоярский сельсовет "Прогресс"</t>
  </si>
  <si>
    <t xml:space="preserve"> Адрес предприятия:</t>
  </si>
  <si>
    <t xml:space="preserve"> 655650, РХ, Алтайский район, с. Белый Яр, ул. Советская д.2</t>
  </si>
  <si>
    <t xml:space="preserve"> тел.:   89130515085; 89130599051.</t>
  </si>
  <si>
    <t>Адрес котельной : с.Белый Яр, ул.Пушкина 30"В".</t>
  </si>
  <si>
    <t>2. Особенности тепловой схемы, режимов работы оборудования, условий топливо-и водоснабжения</t>
  </si>
  <si>
    <t xml:space="preserve">        Котельная №2 - отдельно стоящее здание, построена в 1970 году и является источноком теплоснабжения потребителей с. Белый Яр.</t>
  </si>
  <si>
    <t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46,98 м. Присоединение систем отопления потребителей тепловой энергии зависимое.</t>
  </si>
  <si>
    <t xml:space="preserve">Давление теплоносителя на выходе из котельной: </t>
  </si>
  <si>
    <t>Суммарный расход теплоносителя в подающем трубопроводе на котельной на систему отопления составляет 5,166 т/ч. Расход теплоносителя принят расчетным в соответствии с температурным графиком 95/70.</t>
  </si>
  <si>
    <t>Способом учета тепловой энергии, теплоносителя, отпущенного в тепловые сети является введенный в эксплуатацию узел учета тепловой энергии</t>
  </si>
  <si>
    <t>Статистика отказов и восстановлений оборудования источников тепловой энергии отсутствует.</t>
  </si>
  <si>
    <t>Предписаний надзорных органов по запрещению дальнейшей эксплуатации источников тепловой энергии нет.</t>
  </si>
  <si>
    <r>
      <t xml:space="preserve">1.     </t>
    </r>
    <r>
      <rPr>
        <b/>
        <sz val="10"/>
        <rFont val="Arial"/>
        <family val="2"/>
      </rPr>
      <t>Анкета предприятия</t>
    </r>
  </si>
  <si>
    <r>
      <t xml:space="preserve">Источник теплоснабжения: </t>
    </r>
    <r>
      <rPr>
        <b/>
        <sz val="10"/>
        <rFont val="Arial"/>
        <family val="2"/>
      </rPr>
      <t>Котельная №2.</t>
    </r>
  </si>
  <si>
    <r>
      <t>- прямой трубопровод = 2,8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</si>
  <si>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1,8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</si>
  <si>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№2 предназначена для теплоснабжения общежития по ул.Пушкина 30 и частного дома по ул.Карла Маркса 79а. На котельной установлены два водогрейных котла, предназначенныедля выработки тепловой энергии в горячей воде, а также котельно-вспомогательное оборудование в соответствии с типовым проектом.</t>
  </si>
  <si>
    <t>Установленная тепловая мощность котельной - 0,6 Гкал/час. Подключенная тепловая нагрузка составляет 0,1353 Гкал/час. В качестве основного и резервного топлива на котельной используется каменный уголь. Доставка угля производится автотранспортом либо со склада угля на территории котельной №5, либо непосредственно с разреза.</t>
  </si>
  <si>
    <t>Адрес котельной : д.Кайбалы, ул.Кравченко, 27.</t>
  </si>
  <si>
    <t xml:space="preserve">        Котельная №3 - отдельно стоящее здание, построена в 1988 году и является источноком теплоснабжения потребителей д.Кайбалы.</t>
  </si>
  <si>
    <t>Суммарный расход теплоносителя в подающем трубопроводе на котельной на систему отопления составляет 18,779 т/ч. Расход теплоносителя принят расчетным в соответствии с температурным графиком 95/70.</t>
  </si>
  <si>
    <r>
      <t xml:space="preserve">Источник теплоснабжения: </t>
    </r>
    <r>
      <rPr>
        <b/>
        <sz val="10"/>
        <rFont val="Arial"/>
        <family val="2"/>
      </rPr>
      <t>Котельная №3.</t>
    </r>
  </si>
  <si>
    <r>
      <t>- прямой трубопровод = 4,0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</si>
  <si>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3,8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</si>
  <si>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№3 предназначена для теплоснабжения жилого фонда и учреждений д.Кайбалы. На котельной установлены три водогрейных котла, предназначенныедля выработки тепловой энергии в горячей воде, а также котельно-вспомогательное оборудование в соответствии с типовым проектом.</t>
  </si>
  <si>
    <t xml:space="preserve">Регулирование отпуска тепловой энергии потребителям осуществляется качественным способом, для чего разработан, согласован Главой Администрации Белоярского сельсовета и утвержден директором по производству МУП "Прогресс" Температурный график . </t>
  </si>
  <si>
    <t>Адрес котельной : с.Белый Яр, ул.Мира, 8"Б"</t>
  </si>
  <si>
    <t xml:space="preserve">        Котельная №5 - отдельно стоящее здание, построена в 1980 году и является источноком теплоснабжения потребителей с.Белый Яр.</t>
  </si>
  <si>
    <t>Суммарный расход теплоносителя в подающем трубопроводе на котельной на систему отопления составляет 340,4 т/ч, на нужды ГВС - 5,27 т/ч. Расход теплоносителя принят расчетным в соответствии с температурным графиком 95/70.</t>
  </si>
  <si>
    <r>
      <t xml:space="preserve">Источник теплоснабжения: </t>
    </r>
    <r>
      <rPr>
        <b/>
        <sz val="10"/>
        <rFont val="Arial"/>
        <family val="2"/>
      </rPr>
      <t>Котельная №5.</t>
    </r>
  </si>
  <si>
    <r>
      <t>- прямой трубопровод = 7,0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</si>
  <si>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4,5,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</si>
  <si>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№5 предназначена для отопления и горячего водоснабжения жилого фонда и учреждений с.Белый Яр. На котельной установлены три водогрейных котла, предназначенные для выработки тепловой энергии в горячей воде, а также котельно-вспомогательное оборудование в соответствии с типовым проектом.</t>
  </si>
  <si>
    <t>Установленная тепловая мощность котельной - 2,09 Гкал/час. Подключенная тепловая нагрузка составляет 0,4814 Гкал/час. В качестве основного и резервного топлива на котельной используется каменный уголь. Доставка угля производится автотранспортом либо со склада угля на территории котельной №5, либо непосредственно с разреза.</t>
  </si>
  <si>
    <t>_____________С.И.Карлов</t>
  </si>
  <si>
    <t>Реестр</t>
  </si>
  <si>
    <t>тепловых сетей с.Белый Яр, д.Кайбалы</t>
  </si>
  <si>
    <t>Наименование объекта (начало и конец участка)</t>
  </si>
  <si>
    <t>Год ввода в эксплуатацию</t>
  </si>
  <si>
    <t>Основная характеристика</t>
  </si>
  <si>
    <t>Протяженн. т/трассы     м.п.</t>
  </si>
  <si>
    <t>Диаметр трубопровода, Dн мм</t>
  </si>
  <si>
    <t>Толщ. стенки    мм</t>
  </si>
  <si>
    <t>Тип изоляции</t>
  </si>
  <si>
    <t>Продолжит.эксплуатац. периода час</t>
  </si>
  <si>
    <t>Котельная №2, с.Белый Яр</t>
  </si>
  <si>
    <t>Котельная 2 - Пушкина 30/1</t>
  </si>
  <si>
    <t> канальный</t>
  </si>
  <si>
    <t>минвата</t>
  </si>
  <si>
    <t>Котельная 2 - К.Маркса 79А</t>
  </si>
  <si>
    <t>Итого по котельной №2</t>
  </si>
  <si>
    <t>Котельная №3, д. Кайбалы</t>
  </si>
  <si>
    <t>Котельная 3 - ТК 1 (тк6-котельная)</t>
  </si>
  <si>
    <t>канальный</t>
  </si>
  <si>
    <t>ТК 1 - ТК 3</t>
  </si>
  <si>
    <t>ТК 3 - Школа</t>
  </si>
  <si>
    <t xml:space="preserve">ТК 3 - ТК 4 </t>
  </si>
  <si>
    <t xml:space="preserve">ТК 4 - Школа </t>
  </si>
  <si>
    <t xml:space="preserve">ТК 4 - ТК 5 </t>
  </si>
  <si>
    <t xml:space="preserve">ТК 5 - ДК </t>
  </si>
  <si>
    <t xml:space="preserve">ТК 5 - ТК 6 </t>
  </si>
  <si>
    <t>скорлупа</t>
  </si>
  <si>
    <t>ТК 6 - Пекарня (теплоспутник)</t>
  </si>
  <si>
    <t>б/канальный</t>
  </si>
  <si>
    <t xml:space="preserve">ТК 6 -ТК 6/1 </t>
  </si>
  <si>
    <t>ТК 2 - Новая 2-2</t>
  </si>
  <si>
    <t xml:space="preserve">ТК 2 - ТК 7 </t>
  </si>
  <si>
    <t xml:space="preserve">ТК 7 - Гагарина 31 а </t>
  </si>
  <si>
    <t>ТК 7 - Гагарина 31</t>
  </si>
  <si>
    <t>Итого по котельной №3</t>
  </si>
  <si>
    <t>Котельная №5, с.Белый Яр</t>
  </si>
  <si>
    <t>Котельная 5 - Кт</t>
  </si>
  <si>
    <t>изовер</t>
  </si>
  <si>
    <t>Кт - Кт-1</t>
  </si>
  <si>
    <t xml:space="preserve">Кт-1  -  М-12А </t>
  </si>
  <si>
    <t xml:space="preserve">М-12А  -  гаражи </t>
  </si>
  <si>
    <t xml:space="preserve">М-12А   -   Мира 12А </t>
  </si>
  <si>
    <t>скорлупы</t>
  </si>
  <si>
    <t xml:space="preserve">М-12А  -  М-12Б </t>
  </si>
  <si>
    <t xml:space="preserve">М-12Б  -  Мира 12Б </t>
  </si>
  <si>
    <t xml:space="preserve">М-12Б  -  Сд-11  </t>
  </si>
  <si>
    <t xml:space="preserve">Сд-11  -  Сд-13  </t>
  </si>
  <si>
    <t xml:space="preserve">Сд-13  -  Садовый 13 </t>
  </si>
  <si>
    <t xml:space="preserve">Сд-13  -  Сд-15 </t>
  </si>
  <si>
    <t xml:space="preserve">Сд-15  -  Садовый 15 </t>
  </si>
  <si>
    <t>Сд-15  -  Мира 16В</t>
  </si>
  <si>
    <t xml:space="preserve">СД-15  -  Сд-17 </t>
  </si>
  <si>
    <t xml:space="preserve">Сд-17  -  Садовый 17 </t>
  </si>
  <si>
    <t xml:space="preserve">Сд-17  -  д/с Буратино </t>
  </si>
  <si>
    <t xml:space="preserve">Сд-17  -  Маркса 27А </t>
  </si>
  <si>
    <t xml:space="preserve">Сд-11  -  Щ-48  </t>
  </si>
  <si>
    <t>Щ-48  -  Щетинкина 48</t>
  </si>
  <si>
    <t xml:space="preserve">Щ-48  -  Сд-6А   </t>
  </si>
  <si>
    <t xml:space="preserve">Сд-6А  -  Шх-1  </t>
  </si>
  <si>
    <t>Скорлупы</t>
  </si>
  <si>
    <t xml:space="preserve">Сд-6А  -  Садовый 6А </t>
  </si>
  <si>
    <t>Шх-1  -  Шх 2</t>
  </si>
  <si>
    <t xml:space="preserve">Шх-1  -  Шахтерская 1 </t>
  </si>
  <si>
    <t xml:space="preserve">Шх-2  -  Шахтерская 2 </t>
  </si>
  <si>
    <t xml:space="preserve">Шх-2  -  Шахтерская 2а </t>
  </si>
  <si>
    <t xml:space="preserve">Шх-2  -  Шх3 </t>
  </si>
  <si>
    <t xml:space="preserve">Шх-3  -  Шахтерская 3 </t>
  </si>
  <si>
    <t>Шх-3  -  Шх4</t>
  </si>
  <si>
    <t xml:space="preserve">Шх-4  -  Шахтерская 4 </t>
  </si>
  <si>
    <t>Шх-4  -  Шахтерская 5</t>
  </si>
  <si>
    <t xml:space="preserve">СД6А - СД7 </t>
  </si>
  <si>
    <t>Сд-7  -  Садовый 7</t>
  </si>
  <si>
    <t>Сд-7 - Сд-1</t>
  </si>
  <si>
    <t xml:space="preserve">СД1 - СД1А </t>
  </si>
  <si>
    <t xml:space="preserve">Сд-1- Сд-3 </t>
  </si>
  <si>
    <t xml:space="preserve">Сд-3  -  Садовый 5 (редакция) </t>
  </si>
  <si>
    <t xml:space="preserve">Сд-5 - Сд-3 </t>
  </si>
  <si>
    <t xml:space="preserve">Сд-5  -  Сд-5Б  </t>
  </si>
  <si>
    <t xml:space="preserve">Сд-5Б  -  Садовый 5В </t>
  </si>
  <si>
    <t>Сд- 5Б  -  Садовый 5Б</t>
  </si>
  <si>
    <t xml:space="preserve">Сд- 5Б  -  Сд-5А  </t>
  </si>
  <si>
    <t>Сд-5А  -  Садовый 5А</t>
  </si>
  <si>
    <t xml:space="preserve">Сд-5А  -  Садовый 5Е </t>
  </si>
  <si>
    <t xml:space="preserve">Сд-5  - Сд-5Г  </t>
  </si>
  <si>
    <t>Сд-5Г  -  Спортзал (РДЮСШ)</t>
  </si>
  <si>
    <t>Кт1  - ГВр-1(врезка с СД-5Г)</t>
  </si>
  <si>
    <t>ГВр-1 - СД 5Г</t>
  </si>
  <si>
    <t xml:space="preserve">М-12А  -  М-14А  </t>
  </si>
  <si>
    <t xml:space="preserve">М-14А - Авангард </t>
  </si>
  <si>
    <t>М-14А  -  Мира 14А</t>
  </si>
  <si>
    <t xml:space="preserve">М-14А  -  М-16 </t>
  </si>
  <si>
    <t xml:space="preserve">М-16  -  Мира 16 </t>
  </si>
  <si>
    <t>М-16  -  М16/1</t>
  </si>
  <si>
    <t xml:space="preserve">М16/1- д/с "Огонек" </t>
  </si>
  <si>
    <t>М-16/1 - М18</t>
  </si>
  <si>
    <t xml:space="preserve">М-18  -  Мира 18 </t>
  </si>
  <si>
    <t>М-14А  -  М-14(новая)</t>
  </si>
  <si>
    <t xml:space="preserve">М14нов. - Мира 12 </t>
  </si>
  <si>
    <t>М-14нов.  -  Мира 14</t>
  </si>
  <si>
    <t xml:space="preserve">ГВр-1(врезка с Сд-5Г)  -  М-8А   </t>
  </si>
  <si>
    <t>М-8А  -  Общежитие Мира 8А</t>
  </si>
  <si>
    <t xml:space="preserve">М-8А  -  М-6   </t>
  </si>
  <si>
    <t xml:space="preserve">М-6  -  М-6А   </t>
  </si>
  <si>
    <t xml:space="preserve">М-6А  -  Мира 6А </t>
  </si>
  <si>
    <t xml:space="preserve">М-6А  -  М-4  </t>
  </si>
  <si>
    <t xml:space="preserve">М-4  -  Мира 4А </t>
  </si>
  <si>
    <t xml:space="preserve">М-4  - Мира 2  </t>
  </si>
  <si>
    <t>М-4  -  Мира 4</t>
  </si>
  <si>
    <t xml:space="preserve">М-6  -  Мира 6 </t>
  </si>
  <si>
    <t xml:space="preserve">М-6 -  Мира 10 </t>
  </si>
  <si>
    <t xml:space="preserve">М-6  -  М-5     </t>
  </si>
  <si>
    <t xml:space="preserve">М-5  -  Мира 5А </t>
  </si>
  <si>
    <t>М5 - М5Б</t>
  </si>
  <si>
    <t>М-5Б  -   д/с Теремок</t>
  </si>
  <si>
    <t xml:space="preserve">М5Б - М5В </t>
  </si>
  <si>
    <t xml:space="preserve">М5В - М7/1 </t>
  </si>
  <si>
    <t xml:space="preserve">Новая ТК - Компенсатор </t>
  </si>
  <si>
    <t xml:space="preserve">компенсатор - Сп-3/2 </t>
  </si>
  <si>
    <t>Сп-3/2 - Спортивная 3/2</t>
  </si>
  <si>
    <t xml:space="preserve">Сп-3/2 - Сп-3 </t>
  </si>
  <si>
    <t>Сп-3  -  Спортивная 4/2</t>
  </si>
  <si>
    <t>Сп-3  -  Спортивная 3/1</t>
  </si>
  <si>
    <t>Сп-2  -  Спортивная 4/1</t>
  </si>
  <si>
    <t>М-7/1 - Сп-1/2</t>
  </si>
  <si>
    <t>Изовер</t>
  </si>
  <si>
    <t>Сп-1/2 - Сп-1</t>
  </si>
  <si>
    <t xml:space="preserve">Сп-1  -  Спортивная 1 </t>
  </si>
  <si>
    <t>Сп-1  -  Сп-1/1</t>
  </si>
  <si>
    <t xml:space="preserve">Сп-1/1  -  Спортивная 8 </t>
  </si>
  <si>
    <t>Сп-1/1  -  Спортивная 1</t>
  </si>
  <si>
    <t>Сп-1/1  -  компенсатор</t>
  </si>
  <si>
    <t>Компенсатор - Сп-1А</t>
  </si>
  <si>
    <t>Сп-1А  -  Спортивная 6</t>
  </si>
  <si>
    <t>Сп-1А  -  Спортивная 1А</t>
  </si>
  <si>
    <t>Сп-1/2 - дет.ясли "Теремок"</t>
  </si>
  <si>
    <t xml:space="preserve">М-7/1  -  М-7 </t>
  </si>
  <si>
    <t>Скорлупа</t>
  </si>
  <si>
    <t>М-7  -  Мира-7/1</t>
  </si>
  <si>
    <t>М-7  -  Мира-7/2</t>
  </si>
  <si>
    <t xml:space="preserve">М-7  -  М-9/1  </t>
  </si>
  <si>
    <t>М-9/1  -  Мира-9/1</t>
  </si>
  <si>
    <t xml:space="preserve">М-9/1 - М-9/2 </t>
  </si>
  <si>
    <t>М-9/2  -  Мира-9/2</t>
  </si>
  <si>
    <t xml:space="preserve">М-9/2 -  М-11/1   </t>
  </si>
  <si>
    <t>М-11/1  -  Мира-11/1</t>
  </si>
  <si>
    <t xml:space="preserve">М-11/1  -  М-11/2   </t>
  </si>
  <si>
    <t>М-11/2  -  Мира-11/2</t>
  </si>
  <si>
    <t xml:space="preserve">М-11/2  -  М-13/1 </t>
  </si>
  <si>
    <t>М-13/1  -  Мира-13/1</t>
  </si>
  <si>
    <t xml:space="preserve">М-13/1  -  М-13/2 </t>
  </si>
  <si>
    <t>М-13/2  -  Мира-13/2</t>
  </si>
  <si>
    <t xml:space="preserve">М-13/2  -  М-15  </t>
  </si>
  <si>
    <t>М-15  -  Мира-15</t>
  </si>
  <si>
    <t xml:space="preserve">М-15  -  М-17/1  </t>
  </si>
  <si>
    <t>М-17/1  -  Мира-17/1</t>
  </si>
  <si>
    <t xml:space="preserve">М-17/1  -  М-17/2   </t>
  </si>
  <si>
    <t>М-17/2  -  Мира-17/2</t>
  </si>
  <si>
    <t xml:space="preserve">М-17/2  -  М-19 </t>
  </si>
  <si>
    <t>М-19  -  Мира-19</t>
  </si>
  <si>
    <t xml:space="preserve">М-19  -  М-КМ  </t>
  </si>
  <si>
    <t>М-КМ  -  КМ-41А/1 (ч/з компенматор)</t>
  </si>
  <si>
    <t xml:space="preserve">КМ-41А/1   -  Маркса 41А/1 </t>
  </si>
  <si>
    <t>КМ-41А/1  - КМ-41А/2</t>
  </si>
  <si>
    <t>КМ-41А/2   -  Маркса 41А/2</t>
  </si>
  <si>
    <t>КМ-41А/2  - Новая ТК</t>
  </si>
  <si>
    <t>Новая ТК  - КМ41Б_</t>
  </si>
  <si>
    <t>КМ-41Б   -  Маркса 41Б</t>
  </si>
  <si>
    <t>КМ-41Б  - КМ-41В</t>
  </si>
  <si>
    <t>КМ-41В   -  Маркса 41В</t>
  </si>
  <si>
    <t xml:space="preserve">КМ-41В   -  Шк-4  </t>
  </si>
  <si>
    <t xml:space="preserve">Шк-4  -  Шк-4/2  </t>
  </si>
  <si>
    <t xml:space="preserve">Шк-4/2  -  Школьный 4/2 </t>
  </si>
  <si>
    <t xml:space="preserve">Шк-4/2  -  Шк-4/1 </t>
  </si>
  <si>
    <t xml:space="preserve">Шк-4/1  -  Школьный 4/1 </t>
  </si>
  <si>
    <t xml:space="preserve">Шк-4/1  -  Шк-2  </t>
  </si>
  <si>
    <t>Шк-2  -  Школьный 2</t>
  </si>
  <si>
    <t xml:space="preserve">М-5  -  М-5/2  </t>
  </si>
  <si>
    <t>М-5/2  -  Мира 5/2</t>
  </si>
  <si>
    <t xml:space="preserve">М-5/2  -  М-5/1 </t>
  </si>
  <si>
    <t>М-5/1  -  Мира 5/1</t>
  </si>
  <si>
    <t xml:space="preserve">М-5/1  -  М-3/2  </t>
  </si>
  <si>
    <t>М-3/2  -  Мира 3/2</t>
  </si>
  <si>
    <t xml:space="preserve">М-3/2  -  М-3/1  </t>
  </si>
  <si>
    <t>М-3/1  -  Мира 3/1</t>
  </si>
  <si>
    <t xml:space="preserve">М-3/1  -  М-1   </t>
  </si>
  <si>
    <t>М-1  -  Мира 1</t>
  </si>
  <si>
    <t xml:space="preserve">М 1  -  Л-29Б </t>
  </si>
  <si>
    <t xml:space="preserve">Л-29Б  -  Ленина 29Б </t>
  </si>
  <si>
    <t>в подвале ж/д Ленина 29Б</t>
  </si>
  <si>
    <t>б/канальн.</t>
  </si>
  <si>
    <t xml:space="preserve">ж/д Ленина 29Б - ж/д Ленина 29А  </t>
  </si>
  <si>
    <t>в подвале ж/д Ленина 29А</t>
  </si>
  <si>
    <t>Л-29Б - магазин "Дуэт"</t>
  </si>
  <si>
    <t xml:space="preserve">Л-29Б   -   Л-31 </t>
  </si>
  <si>
    <t xml:space="preserve">Л-31  -  Л-31/1   </t>
  </si>
  <si>
    <t>Л-31/1  -  Ленина 31</t>
  </si>
  <si>
    <t>Л-31/1  -   гараж</t>
  </si>
  <si>
    <t xml:space="preserve">Л-31  -  Л-33   </t>
  </si>
  <si>
    <t xml:space="preserve">Л-33  -  Л-35/1   </t>
  </si>
  <si>
    <t xml:space="preserve">Л-35/1  -  Л-35/2   </t>
  </si>
  <si>
    <t>Л-35/2  -  Ленина 35/2</t>
  </si>
  <si>
    <t>Л35/2 - Л35/3</t>
  </si>
  <si>
    <t xml:space="preserve">Л-35/3  -  Л-37  </t>
  </si>
  <si>
    <t>Л-37  -  Ленина 37</t>
  </si>
  <si>
    <t>Л-37  -  гаражи Ленина 37</t>
  </si>
  <si>
    <t>Л37 -Л37/1</t>
  </si>
  <si>
    <t>Л37/1 - Музыкальная школа</t>
  </si>
  <si>
    <t xml:space="preserve">М-5  -  М-5В </t>
  </si>
  <si>
    <t>М-5В  -  Мира 5Г</t>
  </si>
  <si>
    <t xml:space="preserve">М-5В  -  Мира 5В </t>
  </si>
  <si>
    <t xml:space="preserve">М-5В  -  ШИ-1 </t>
  </si>
  <si>
    <t>ШИ-1 - Спальн. корп. корр. шк. (тк103)</t>
  </si>
  <si>
    <t xml:space="preserve">ШИ-1 - ШИ1/1 </t>
  </si>
  <si>
    <t xml:space="preserve">ШИ-1/1 - ШИ1/2 </t>
  </si>
  <si>
    <t>Ши1/2 - прачечная</t>
  </si>
  <si>
    <t>Ши1/2 - Кирова 4</t>
  </si>
  <si>
    <t>ШИ-1/1  -  ШИ-2</t>
  </si>
  <si>
    <t xml:space="preserve">ШИ-2  -  ШИ-3 </t>
  </si>
  <si>
    <t>ШИ-3  -  мастерские корр. шк.</t>
  </si>
  <si>
    <t xml:space="preserve">ШИ-3  -  ШИ-4  </t>
  </si>
  <si>
    <t xml:space="preserve">ШИ-4  -  корр. Школа </t>
  </si>
  <si>
    <t xml:space="preserve">ШИ-4  -  Ленина 70  </t>
  </si>
  <si>
    <t xml:space="preserve">Ши-2  -  Кр-16  </t>
  </si>
  <si>
    <t>Кр16 - Кр16/1</t>
  </si>
  <si>
    <t xml:space="preserve">Кр-16/1 - Кр16/2 </t>
  </si>
  <si>
    <t xml:space="preserve">Кр-16/2  -  гараж РОВД </t>
  </si>
  <si>
    <t>Кр-16/2  -  Охрана Сов. 2А</t>
  </si>
  <si>
    <t xml:space="preserve">Кр-16/2  -  здание РОВД </t>
  </si>
  <si>
    <t xml:space="preserve">Кр-16  -  Кр-18А </t>
  </si>
  <si>
    <t>Кр-18А - магазин "Гермес"</t>
  </si>
  <si>
    <t xml:space="preserve">Кр18А - Кр22 </t>
  </si>
  <si>
    <t>Кр22 - Нотариус (теплоспутник)</t>
  </si>
  <si>
    <t>Кр22 - ТК-91</t>
  </si>
  <si>
    <t>ТК-91 - ТК-91/1</t>
  </si>
  <si>
    <t xml:space="preserve">ТК-91/1 - здание Админ </t>
  </si>
  <si>
    <t>ТК-91 - ТК-133А</t>
  </si>
  <si>
    <t xml:space="preserve">ТК133А - ТК132 </t>
  </si>
  <si>
    <t>ТК-132 - ТК-133</t>
  </si>
  <si>
    <t>ТК132 - ТК132/1</t>
  </si>
  <si>
    <t>ТК-132/1 - Кирова 40</t>
  </si>
  <si>
    <t xml:space="preserve">ТК-133А - ТК-131 </t>
  </si>
  <si>
    <t>ТК131 - Кирова 15 (ОВД)</t>
  </si>
  <si>
    <t>Кирова 15 - ИВС</t>
  </si>
  <si>
    <t>в помещении</t>
  </si>
  <si>
    <t>ТК-131- ТК-131Б</t>
  </si>
  <si>
    <t>ТК-31Б - ТК-131В</t>
  </si>
  <si>
    <t xml:space="preserve">ТК131В - Росбанк </t>
  </si>
  <si>
    <t xml:space="preserve">ТК131В - ТК131Г </t>
  </si>
  <si>
    <t xml:space="preserve">ТК131Г - сбербанк </t>
  </si>
  <si>
    <t xml:space="preserve">ТК131Г- ТК131Д </t>
  </si>
  <si>
    <t>ТК131Д - общежитие ул.Ленина 78</t>
  </si>
  <si>
    <t xml:space="preserve">ТК131Д - ТК131Е </t>
  </si>
  <si>
    <t xml:space="preserve">ТК131Е - дом Быта </t>
  </si>
  <si>
    <t>в подвале здания Администрации</t>
  </si>
  <si>
    <t>в подвале</t>
  </si>
  <si>
    <t xml:space="preserve">Администрация - ТК131Е </t>
  </si>
  <si>
    <t>ТК131Е -гаражи администр</t>
  </si>
  <si>
    <t xml:space="preserve">ТК-131 - ТК-128А </t>
  </si>
  <si>
    <t>ТК-128А - Кирова 19</t>
  </si>
  <si>
    <t>ТК-128А - ТК-128 ч/з компенсатор</t>
  </si>
  <si>
    <t>ТК-128 - Кирова 21 (тк129)</t>
  </si>
  <si>
    <t>ТК-128 - ТК-127А ч/з компенсатор</t>
  </si>
  <si>
    <t xml:space="preserve">ТК-127А - Кирова 27 </t>
  </si>
  <si>
    <t xml:space="preserve">М-5В  -  Св-4В   </t>
  </si>
  <si>
    <t>Св4В - гаражи СОШ</t>
  </si>
  <si>
    <t xml:space="preserve">Св-4В  -  Советская 4В </t>
  </si>
  <si>
    <t xml:space="preserve">Св-4В  -  Св-4Г  </t>
  </si>
  <si>
    <t xml:space="preserve">Св-4Г  -  Гаражи разрезов - Советская 4Г </t>
  </si>
  <si>
    <t xml:space="preserve">Св-4Г  -  РП     </t>
  </si>
  <si>
    <t>РП  - ТК- райпо (через гаражи)</t>
  </si>
  <si>
    <t>ТК-райпо -  ТК Райпо/1</t>
  </si>
  <si>
    <t>ТК Райпо/1 - Админ.здание Райпо</t>
  </si>
  <si>
    <t xml:space="preserve">РП -СШ  </t>
  </si>
  <si>
    <t xml:space="preserve">СШ -СШ1  </t>
  </si>
  <si>
    <t xml:space="preserve">СШ-1  - Белоярская  СОШ </t>
  </si>
  <si>
    <t xml:space="preserve">СШ-1  - НШ   </t>
  </si>
  <si>
    <t>НШ -  ЦДО Радуга</t>
  </si>
  <si>
    <t>НШ -  ЦДО Радуга (нач. школа)</t>
  </si>
  <si>
    <t xml:space="preserve">СШ - (ВР-3) ПУ-20 </t>
  </si>
  <si>
    <t xml:space="preserve">ВР-3 - ПУ-20 - проф. Училище </t>
  </si>
  <si>
    <t>ПУ20 - Админ.здан. ПУ20</t>
  </si>
  <si>
    <t>опилки</t>
  </si>
  <si>
    <t>ВР-3 (ПУ-20) - СвГ</t>
  </si>
  <si>
    <t xml:space="preserve">СВГ  -  Советская 4А </t>
  </si>
  <si>
    <t xml:space="preserve"> Св-Г  -  Гаражи БСС </t>
  </si>
  <si>
    <t xml:space="preserve">Св-Г  -  Св-6 </t>
  </si>
  <si>
    <t xml:space="preserve">Св-Г   - РДК </t>
  </si>
  <si>
    <t xml:space="preserve">Св-6  -  Св-6/1 </t>
  </si>
  <si>
    <t xml:space="preserve"> Св-6/1  -  Сельсовет </t>
  </si>
  <si>
    <t xml:space="preserve">Св-6/1 - Св-6/2 </t>
  </si>
  <si>
    <t xml:space="preserve"> Св-6/2  -  Библиотека </t>
  </si>
  <si>
    <t>Св-6/2 - КНС-1</t>
  </si>
  <si>
    <t>Св-6/2 - Св-6/3</t>
  </si>
  <si>
    <t xml:space="preserve">Св6/3 - Спорткомплекс "Колос" </t>
  </si>
  <si>
    <t xml:space="preserve">Св-6  -  ДК   </t>
  </si>
  <si>
    <t xml:space="preserve">ДК - РДК </t>
  </si>
  <si>
    <t xml:space="preserve"> ДК   -  Св-17 </t>
  </si>
  <si>
    <t xml:space="preserve"> Св-17  -   Св-17/1 - ЦЗН</t>
  </si>
  <si>
    <t xml:space="preserve">Св-17  -  Б-1  </t>
  </si>
  <si>
    <t>Ск. ППУ</t>
  </si>
  <si>
    <t xml:space="preserve"> Б-1  -  терапия </t>
  </si>
  <si>
    <t xml:space="preserve">Б-1  -  Б-2    </t>
  </si>
  <si>
    <t xml:space="preserve">Б-2  -  хирургия </t>
  </si>
  <si>
    <t xml:space="preserve">Б-2  -  Б-3   </t>
  </si>
  <si>
    <t xml:space="preserve">Б-3  -  пищеблок </t>
  </si>
  <si>
    <t>Б-5 - Б-6</t>
  </si>
  <si>
    <t xml:space="preserve">Б-6  -  гаражи </t>
  </si>
  <si>
    <t>Б-6  -  поликлиника №1</t>
  </si>
  <si>
    <t>Итого по котельной №5</t>
  </si>
  <si>
    <t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815,92 м. Присоединение систем отопления потребителей тепловой энергии зависимое.</t>
  </si>
  <si>
    <t>Приложение №8 к Постановлению 
Администрации Белоярского сельсовета
№_____от"___"______2020г</t>
  </si>
  <si>
    <t>Приложение №11 к Постановлению 
Администрации Белоярского сельсовета
№_____от"___"______2020г</t>
  </si>
  <si>
    <t>Приложение №12 к Постановлению 
Администрации Белоярского сельсовета
№_____от"___"______2020г</t>
  </si>
  <si>
    <t>Приложение №13 к Постановлению 
Администрации Белоярского сельсовета
№_____от"___"______2020г</t>
  </si>
  <si>
    <t>Приложение №14 к Постановлению 
Администрации Белоярского сельсовета
№_____от"___"______2020г</t>
  </si>
  <si>
    <t>Приложение №15 к Постановлению 
Администрации Белоярского сельсовета
№_____от"___"______2020г</t>
  </si>
  <si>
    <t>Приложение №16 к Постановлению 
Администрации Белоярского сельсовета
№_____от"___"______2020г</t>
  </si>
  <si>
    <t>Приложение №18 к Постановлению 
Администрации Белоярского сельсовета
№_____от"___"______2020г</t>
  </si>
  <si>
    <t>Приложение №19 к Постановлению 
Администрации Белоярского сельсовета
№_____от"___"______2020г</t>
  </si>
  <si>
    <t>Приложение №20 к Постановлению 
Администрации Белоярского сельсовета
№_____от"___"______2020г</t>
  </si>
  <si>
    <t>Приложение №21 к Постановлению 
Администрации Белоярского сельсовета
№_____от"___"______2020г</t>
  </si>
  <si>
    <t>Приложение №2 к Постановлению 
Администрации Белоярского сельсовета
"___" марта 2020г №</t>
  </si>
  <si>
    <t>Приложение №3 к Постановлению 
Администрации Белоярского сельсовета
"___" марта 2020г №</t>
  </si>
  <si>
    <t>Приложение №1 к Постановлению 
Администрации Белоярского сельсовета
"___" марта 2020г. №</t>
  </si>
  <si>
    <t>Приложение №4 к Постановлению 
Администрации Белоярского сельсовета
"___" марта 2020г №</t>
  </si>
  <si>
    <t>Приложение №5 к Постановлению 
Администрации Белоярского сельсовета
"___" марта 2020г №</t>
  </si>
  <si>
    <t>Приложение №6 к Постановлению 
Администрации Белоярского сельсовета
"___" марта 2020г №</t>
  </si>
  <si>
    <t>Приложение №7 к Постановлению 
Администрации Белоярского сельсовета
"___" марта 2020г №</t>
  </si>
  <si>
    <t>Приложение №8 к Постановлению 
Администрации Белоярского сельсовета
"___" марта 2020г №</t>
  </si>
  <si>
    <t>Приложение №9 к Постановлению 
Администрации Белоярского сельсовета
"___" марта 2020г №</t>
  </si>
  <si>
    <t>Приложение №10 к Постановлению 
Администрации Белоярского сельсовета
"___" марта 2020г №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</si>
</sst>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_ ;\-#,##0\ "/>
    <numFmt numFmtId="199" formatCode="#,##0.0_р_."/>
    <numFmt numFmtId="200" formatCode="#,##0.0"/>
    <numFmt numFmtId="201" formatCode="#,##0.0000&quot;р.&quot;"/>
    <numFmt numFmtId="202" formatCode="0.00000000"/>
    <numFmt numFmtId="203" formatCode="0000000000"/>
    <numFmt numFmtId="204" formatCode="0.00;[Red]\-0.00"/>
    <numFmt numFmtId="205" formatCode="#,##0.00;[Red]\-#,##0.00"/>
    <numFmt numFmtId="206" formatCode="#,##0.000"/>
    <numFmt numFmtId="207" formatCode="[$-FC19]d\ mmmm\ yyyy\ &quot;г.&quot;"/>
    <numFmt numFmtId="208" formatCode="_-* #,##0.000_р_._-;\-* #,##0.000_р_._-;_-* &quot;-&quot;??_р_._-;_-@_-"/>
    <numFmt numFmtId="209" formatCode="0.0000000"/>
    <numFmt numFmtId="210" formatCode="000000"/>
    <numFmt numFmtId="211" formatCode="mmm/yyyy"/>
    <numFmt numFmtId="212" formatCode="0.000000000"/>
    <numFmt numFmtId="213" formatCode="0.0000000000"/>
    <numFmt numFmtId="214" formatCode="#,##0.000_р_."/>
    <numFmt numFmtId="215" formatCode="#,##0.00_р_."/>
    <numFmt numFmtId="216" formatCode="#,##0.00&quot;р.&quot;"/>
    <numFmt numFmtId="217" formatCode="#,##0&quot;р.&quot;"/>
  </numFmts>
  <fonts count="5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2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sz val="10"/>
      <color indexed="14"/>
      <name val="Arial"/>
      <family val="0"/>
    </font>
    <font>
      <b/>
      <sz val="12"/>
      <name val="Times New Roman"/>
      <family val="1"/>
    </font>
    <font>
      <sz val="22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" fontId="41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0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14" fillId="0" borderId="0" xfId="54">
      <alignment/>
      <protection/>
    </xf>
    <xf numFmtId="0" fontId="0" fillId="0" borderId="0" xfId="0" applyFill="1" applyAlignment="1">
      <alignment/>
    </xf>
    <xf numFmtId="0" fontId="14" fillId="0" borderId="0" xfId="54" applyFill="1">
      <alignment/>
      <protection/>
    </xf>
    <xf numFmtId="0" fontId="0" fillId="0" borderId="0" xfId="54" applyFont="1" applyFill="1">
      <alignment/>
      <protection/>
    </xf>
    <xf numFmtId="190" fontId="21" fillId="0" borderId="0" xfId="54" applyNumberFormat="1" applyFont="1" applyFill="1">
      <alignment/>
      <protection/>
    </xf>
    <xf numFmtId="190" fontId="0" fillId="0" borderId="0" xfId="54" applyNumberFormat="1" applyFont="1" applyFill="1" applyAlignment="1">
      <alignment horizontal="center"/>
      <protection/>
    </xf>
    <xf numFmtId="190" fontId="21" fillId="0" borderId="0" xfId="54" applyNumberFormat="1" applyFont="1" applyFill="1" applyAlignment="1">
      <alignment horizontal="center"/>
      <protection/>
    </xf>
    <xf numFmtId="2" fontId="21" fillId="0" borderId="0" xfId="54" applyNumberFormat="1" applyFont="1" applyFill="1" applyAlignment="1">
      <alignment horizontal="center"/>
      <protection/>
    </xf>
    <xf numFmtId="209" fontId="21" fillId="0" borderId="0" xfId="54" applyNumberFormat="1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88" fontId="21" fillId="0" borderId="0" xfId="54" applyNumberFormat="1" applyFont="1" applyFill="1" applyAlignment="1">
      <alignment horizontal="center"/>
      <protection/>
    </xf>
    <xf numFmtId="0" fontId="14" fillId="0" borderId="0" xfId="54" applyFill="1" applyAlignment="1">
      <alignment horizontal="center"/>
      <protection/>
    </xf>
    <xf numFmtId="2" fontId="14" fillId="0" borderId="0" xfId="54" applyNumberFormat="1" applyFill="1" applyAlignment="1">
      <alignment horizontal="center"/>
      <protection/>
    </xf>
    <xf numFmtId="0" fontId="21" fillId="0" borderId="10" xfId="54" applyFont="1" applyFill="1" applyBorder="1" applyAlignment="1">
      <alignment horizontal="center"/>
      <protection/>
    </xf>
    <xf numFmtId="0" fontId="14" fillId="0" borderId="0" xfId="54" applyAlignment="1">
      <alignment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1" fontId="23" fillId="0" borderId="11" xfId="54" applyNumberFormat="1" applyFont="1" applyFill="1" applyBorder="1" applyAlignment="1">
      <alignment horizontal="center" vertical="center" wrapText="1"/>
      <protection/>
    </xf>
    <xf numFmtId="2" fontId="23" fillId="0" borderId="11" xfId="54" applyNumberFormat="1" applyFont="1" applyFill="1" applyBorder="1" applyAlignment="1">
      <alignment horizontal="center" vertical="center" wrapText="1"/>
      <protection/>
    </xf>
    <xf numFmtId="188" fontId="23" fillId="0" borderId="11" xfId="54" applyNumberFormat="1" applyFont="1" applyFill="1" applyBorder="1" applyAlignment="1">
      <alignment horizontal="center" vertical="center" wrapText="1"/>
      <protection/>
    </xf>
    <xf numFmtId="190" fontId="23" fillId="0" borderId="11" xfId="0" applyNumberFormat="1" applyFont="1" applyFill="1" applyBorder="1" applyAlignment="1">
      <alignment horizontal="center" vertical="center" wrapText="1"/>
    </xf>
    <xf numFmtId="188" fontId="23" fillId="0" borderId="12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0" fillId="0" borderId="14" xfId="54" applyFont="1" applyFill="1" applyBorder="1">
      <alignment/>
      <protection/>
    </xf>
    <xf numFmtId="0" fontId="22" fillId="0" borderId="15" xfId="54" applyFont="1" applyFill="1" applyBorder="1">
      <alignment/>
      <protection/>
    </xf>
    <xf numFmtId="0" fontId="14" fillId="0" borderId="16" xfId="54" applyFill="1" applyBorder="1">
      <alignment/>
      <protection/>
    </xf>
    <xf numFmtId="0" fontId="14" fillId="0" borderId="16" xfId="54" applyFill="1" applyBorder="1" applyAlignment="1">
      <alignment horizontal="center"/>
      <protection/>
    </xf>
    <xf numFmtId="2" fontId="14" fillId="0" borderId="16" xfId="54" applyNumberFormat="1" applyFill="1" applyBorder="1" applyAlignment="1">
      <alignment horizontal="center"/>
      <protection/>
    </xf>
    <xf numFmtId="209" fontId="14" fillId="0" borderId="16" xfId="54" applyNumberFormat="1" applyFill="1" applyBorder="1">
      <alignment/>
      <protection/>
    </xf>
    <xf numFmtId="1" fontId="14" fillId="0" borderId="16" xfId="54" applyNumberFormat="1" applyFill="1" applyBorder="1">
      <alignment/>
      <protection/>
    </xf>
    <xf numFmtId="188" fontId="22" fillId="0" borderId="16" xfId="54" applyNumberFormat="1" applyFont="1" applyFill="1" applyBorder="1" applyAlignment="1">
      <alignment horizontal="center"/>
      <protection/>
    </xf>
    <xf numFmtId="188" fontId="22" fillId="0" borderId="17" xfId="54" applyNumberFormat="1" applyFont="1" applyFill="1" applyBorder="1" applyAlignment="1">
      <alignment horizontal="center"/>
      <protection/>
    </xf>
    <xf numFmtId="1" fontId="22" fillId="0" borderId="16" xfId="54" applyNumberFormat="1" applyFont="1" applyFill="1" applyBorder="1" applyAlignment="1">
      <alignment horizontal="center"/>
      <protection/>
    </xf>
    <xf numFmtId="2" fontId="22" fillId="0" borderId="16" xfId="54" applyNumberFormat="1" applyFont="1" applyFill="1" applyBorder="1" applyAlignment="1">
      <alignment horizontal="center"/>
      <protection/>
    </xf>
    <xf numFmtId="0" fontId="14" fillId="0" borderId="18" xfId="54" applyFill="1" applyBorder="1" applyAlignment="1">
      <alignment horizontal="center"/>
      <protection/>
    </xf>
    <xf numFmtId="0" fontId="0" fillId="0" borderId="19" xfId="54" applyFont="1" applyFill="1" applyBorder="1">
      <alignment/>
      <protection/>
    </xf>
    <xf numFmtId="2" fontId="0" fillId="0" borderId="20" xfId="54" applyNumberFormat="1" applyFont="1" applyFill="1" applyBorder="1" applyAlignment="1">
      <alignment wrapText="1"/>
      <protection/>
    </xf>
    <xf numFmtId="0" fontId="0" fillId="0" borderId="21" xfId="54" applyFont="1" applyFill="1" applyBorder="1" applyAlignment="1">
      <alignment horizontal="center"/>
      <protection/>
    </xf>
    <xf numFmtId="2" fontId="0" fillId="0" borderId="21" xfId="54" applyNumberFormat="1" applyFont="1" applyFill="1" applyBorder="1" applyAlignment="1">
      <alignment horizontal="center"/>
      <protection/>
    </xf>
    <xf numFmtId="192" fontId="0" fillId="0" borderId="21" xfId="54" applyNumberFormat="1" applyFont="1" applyFill="1" applyBorder="1" applyAlignment="1">
      <alignment horizontal="center"/>
      <protection/>
    </xf>
    <xf numFmtId="209" fontId="0" fillId="0" borderId="21" xfId="54" applyNumberFormat="1" applyFont="1" applyFill="1" applyBorder="1" applyAlignment="1">
      <alignment horizontal="center"/>
      <protection/>
    </xf>
    <xf numFmtId="1" fontId="0" fillId="0" borderId="21" xfId="54" applyNumberFormat="1" applyFont="1" applyFill="1" applyBorder="1" applyAlignment="1">
      <alignment horizontal="center"/>
      <protection/>
    </xf>
    <xf numFmtId="2" fontId="0" fillId="0" borderId="22" xfId="54" applyNumberFormat="1" applyFont="1" applyFill="1" applyBorder="1" applyAlignment="1">
      <alignment horizontal="center"/>
      <protection/>
    </xf>
    <xf numFmtId="188" fontId="0" fillId="0" borderId="21" xfId="54" applyNumberFormat="1" applyFont="1" applyFill="1" applyBorder="1" applyAlignment="1">
      <alignment horizontal="center"/>
      <protection/>
    </xf>
    <xf numFmtId="188" fontId="0" fillId="0" borderId="23" xfId="54" applyNumberFormat="1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0" fillId="0" borderId="20" xfId="54" applyFont="1" applyFill="1" applyBorder="1" applyAlignment="1">
      <alignment wrapText="1"/>
      <protection/>
    </xf>
    <xf numFmtId="190" fontId="0" fillId="0" borderId="21" xfId="54" applyNumberFormat="1" applyFont="1" applyFill="1" applyBorder="1" applyAlignment="1">
      <alignment horizontal="center"/>
      <protection/>
    </xf>
    <xf numFmtId="0" fontId="21" fillId="0" borderId="20" xfId="54" applyFont="1" applyFill="1" applyBorder="1">
      <alignment/>
      <protection/>
    </xf>
    <xf numFmtId="192" fontId="21" fillId="0" borderId="21" xfId="54" applyNumberFormat="1" applyFont="1" applyFill="1" applyBorder="1" applyAlignment="1">
      <alignment horizontal="center"/>
      <protection/>
    </xf>
    <xf numFmtId="209" fontId="21" fillId="0" borderId="21" xfId="54" applyNumberFormat="1" applyFont="1" applyFill="1" applyBorder="1" applyAlignment="1">
      <alignment horizontal="center"/>
      <protection/>
    </xf>
    <xf numFmtId="1" fontId="21" fillId="0" borderId="21" xfId="54" applyNumberFormat="1" applyFont="1" applyFill="1" applyBorder="1" applyAlignment="1">
      <alignment horizontal="center"/>
      <protection/>
    </xf>
    <xf numFmtId="2" fontId="21" fillId="0" borderId="21" xfId="54" applyNumberFormat="1" applyFont="1" applyFill="1" applyBorder="1" applyAlignment="1">
      <alignment horizontal="center"/>
      <protection/>
    </xf>
    <xf numFmtId="2" fontId="21" fillId="0" borderId="22" xfId="54" applyNumberFormat="1" applyFont="1" applyFill="1" applyBorder="1" applyAlignment="1">
      <alignment horizontal="center"/>
      <protection/>
    </xf>
    <xf numFmtId="188" fontId="21" fillId="0" borderId="21" xfId="54" applyNumberFormat="1" applyFont="1" applyFill="1" applyBorder="1" applyAlignment="1">
      <alignment horizontal="center"/>
      <protection/>
    </xf>
    <xf numFmtId="188" fontId="25" fillId="0" borderId="23" xfId="54" applyNumberFormat="1" applyFont="1" applyFill="1" applyBorder="1" applyAlignment="1">
      <alignment horizontal="center"/>
      <protection/>
    </xf>
    <xf numFmtId="0" fontId="0" fillId="0" borderId="24" xfId="54" applyFont="1" applyFill="1" applyBorder="1">
      <alignment/>
      <protection/>
    </xf>
    <xf numFmtId="0" fontId="21" fillId="0" borderId="25" xfId="54" applyFont="1" applyFill="1" applyBorder="1" applyAlignment="1">
      <alignment wrapText="1"/>
      <protection/>
    </xf>
    <xf numFmtId="0" fontId="0" fillId="0" borderId="26" xfId="54" applyFont="1" applyFill="1" applyBorder="1" applyAlignment="1">
      <alignment horizontal="center"/>
      <protection/>
    </xf>
    <xf numFmtId="2" fontId="21" fillId="0" borderId="26" xfId="54" applyNumberFormat="1" applyFont="1" applyFill="1" applyBorder="1" applyAlignment="1">
      <alignment horizontal="center"/>
      <protection/>
    </xf>
    <xf numFmtId="192" fontId="21" fillId="0" borderId="26" xfId="54" applyNumberFormat="1" applyFont="1" applyFill="1" applyBorder="1" applyAlignment="1">
      <alignment horizontal="center"/>
      <protection/>
    </xf>
    <xf numFmtId="209" fontId="21" fillId="0" borderId="26" xfId="54" applyNumberFormat="1" applyFont="1" applyFill="1" applyBorder="1" applyAlignment="1">
      <alignment horizontal="center"/>
      <protection/>
    </xf>
    <xf numFmtId="1" fontId="21" fillId="0" borderId="26" xfId="54" applyNumberFormat="1" applyFont="1" applyFill="1" applyBorder="1" applyAlignment="1">
      <alignment horizontal="center"/>
      <protection/>
    </xf>
    <xf numFmtId="188" fontId="21" fillId="0" borderId="27" xfId="54" applyNumberFormat="1" applyFont="1" applyFill="1" applyBorder="1" applyAlignment="1">
      <alignment horizontal="center"/>
      <protection/>
    </xf>
    <xf numFmtId="188" fontId="21" fillId="0" borderId="26" xfId="54" applyNumberFormat="1" applyFont="1" applyFill="1" applyBorder="1" applyAlignment="1">
      <alignment horizontal="center"/>
      <protection/>
    </xf>
    <xf numFmtId="188" fontId="25" fillId="0" borderId="28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>
      <alignment/>
      <protection/>
    </xf>
    <xf numFmtId="0" fontId="14" fillId="0" borderId="16" xfId="54" applyFont="1" applyFill="1" applyBorder="1" applyAlignment="1">
      <alignment horizontal="center"/>
      <protection/>
    </xf>
    <xf numFmtId="2" fontId="14" fillId="0" borderId="16" xfId="54" applyNumberFormat="1" applyFont="1" applyFill="1" applyBorder="1" applyAlignment="1">
      <alignment horizontal="center"/>
      <protection/>
    </xf>
    <xf numFmtId="192" fontId="14" fillId="0" borderId="16" xfId="54" applyNumberFormat="1" applyFont="1" applyFill="1" applyBorder="1">
      <alignment/>
      <protection/>
    </xf>
    <xf numFmtId="209" fontId="14" fillId="0" borderId="16" xfId="54" applyNumberFormat="1" applyFont="1" applyFill="1" applyBorder="1">
      <alignment/>
      <protection/>
    </xf>
    <xf numFmtId="1" fontId="14" fillId="0" borderId="16" xfId="54" applyNumberFormat="1" applyFont="1" applyFill="1" applyBorder="1">
      <alignment/>
      <protection/>
    </xf>
    <xf numFmtId="0" fontId="14" fillId="0" borderId="18" xfId="54" applyFont="1" applyFill="1" applyBorder="1" applyAlignment="1">
      <alignment horizontal="center"/>
      <protection/>
    </xf>
    <xf numFmtId="0" fontId="0" fillId="0" borderId="20" xfId="54" applyFont="1" applyFill="1" applyBorder="1">
      <alignment/>
      <protection/>
    </xf>
    <xf numFmtId="190" fontId="14" fillId="0" borderId="21" xfId="54" applyNumberFormat="1" applyFont="1" applyFill="1" applyBorder="1" applyAlignment="1">
      <alignment horizontal="center"/>
      <protection/>
    </xf>
    <xf numFmtId="209" fontId="14" fillId="0" borderId="21" xfId="54" applyNumberFormat="1" applyFont="1" applyFill="1" applyBorder="1" applyAlignment="1">
      <alignment horizontal="center"/>
      <protection/>
    </xf>
    <xf numFmtId="1" fontId="14" fillId="0" borderId="21" xfId="54" applyNumberFormat="1" applyFont="1" applyFill="1" applyBorder="1" applyAlignment="1">
      <alignment horizontal="center"/>
      <protection/>
    </xf>
    <xf numFmtId="0" fontId="14" fillId="0" borderId="23" xfId="54" applyFont="1" applyFill="1" applyBorder="1" applyAlignment="1">
      <alignment horizontal="center"/>
      <protection/>
    </xf>
    <xf numFmtId="0" fontId="22" fillId="0" borderId="21" xfId="54" applyFont="1" applyFill="1" applyBorder="1" applyAlignment="1">
      <alignment horizontal="center"/>
      <protection/>
    </xf>
    <xf numFmtId="2" fontId="14" fillId="0" borderId="30" xfId="54" applyNumberFormat="1" applyFont="1" applyFill="1" applyBorder="1" applyAlignment="1">
      <alignment horizontal="center"/>
      <protection/>
    </xf>
    <xf numFmtId="0" fontId="14" fillId="0" borderId="21" xfId="54" applyFont="1" applyFill="1" applyBorder="1">
      <alignment/>
      <protection/>
    </xf>
    <xf numFmtId="0" fontId="14" fillId="0" borderId="21" xfId="54" applyFont="1" applyFill="1" applyBorder="1" applyAlignment="1">
      <alignment horizontal="center"/>
      <protection/>
    </xf>
    <xf numFmtId="2" fontId="14" fillId="0" borderId="21" xfId="54" applyNumberFormat="1" applyFont="1" applyFill="1" applyBorder="1" applyAlignment="1">
      <alignment horizontal="center"/>
      <protection/>
    </xf>
    <xf numFmtId="192" fontId="14" fillId="0" borderId="21" xfId="54" applyNumberFormat="1" applyFont="1" applyFill="1" applyBorder="1">
      <alignment/>
      <protection/>
    </xf>
    <xf numFmtId="209" fontId="14" fillId="0" borderId="21" xfId="54" applyNumberFormat="1" applyFont="1" applyFill="1" applyBorder="1">
      <alignment/>
      <protection/>
    </xf>
    <xf numFmtId="1" fontId="14" fillId="0" borderId="21" xfId="54" applyNumberFormat="1" applyFont="1" applyFill="1" applyBorder="1">
      <alignment/>
      <protection/>
    </xf>
    <xf numFmtId="188" fontId="22" fillId="0" borderId="21" xfId="54" applyNumberFormat="1" applyFont="1" applyFill="1" applyBorder="1" applyAlignment="1">
      <alignment horizontal="center"/>
      <protection/>
    </xf>
    <xf numFmtId="188" fontId="22" fillId="0" borderId="22" xfId="54" applyNumberFormat="1" applyFont="1" applyFill="1" applyBorder="1" applyAlignment="1">
      <alignment horizontal="center"/>
      <protection/>
    </xf>
    <xf numFmtId="1" fontId="22" fillId="0" borderId="21" xfId="54" applyNumberFormat="1" applyFont="1" applyFill="1" applyBorder="1" applyAlignment="1">
      <alignment horizontal="center"/>
      <protection/>
    </xf>
    <xf numFmtId="2" fontId="22" fillId="0" borderId="21" xfId="54" applyNumberFormat="1" applyFont="1" applyFill="1" applyBorder="1" applyAlignment="1">
      <alignment horizontal="center"/>
      <protection/>
    </xf>
    <xf numFmtId="2" fontId="0" fillId="0" borderId="21" xfId="54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192" fontId="21" fillId="0" borderId="21" xfId="0" applyNumberFormat="1" applyFont="1" applyFill="1" applyBorder="1" applyAlignment="1">
      <alignment horizontal="center"/>
    </xf>
    <xf numFmtId="209" fontId="21" fillId="0" borderId="21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188" fontId="21" fillId="0" borderId="21" xfId="0" applyNumberFormat="1" applyFont="1" applyFill="1" applyBorder="1" applyAlignment="1">
      <alignment horizontal="center"/>
    </xf>
    <xf numFmtId="188" fontId="21" fillId="0" borderId="23" xfId="54" applyNumberFormat="1" applyFont="1" applyFill="1" applyBorder="1" applyAlignment="1">
      <alignment horizontal="center"/>
      <protection/>
    </xf>
    <xf numFmtId="2" fontId="21" fillId="0" borderId="30" xfId="54" applyNumberFormat="1" applyFont="1" applyFill="1" applyBorder="1" applyAlignment="1">
      <alignment horizontal="center"/>
      <protection/>
    </xf>
    <xf numFmtId="0" fontId="21" fillId="0" borderId="24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2" fontId="21" fillId="0" borderId="26" xfId="0" applyNumberFormat="1" applyFont="1" applyFill="1" applyBorder="1" applyAlignment="1">
      <alignment horizontal="center"/>
    </xf>
    <xf numFmtId="209" fontId="21" fillId="0" borderId="26" xfId="0" applyNumberFormat="1" applyFont="1" applyFill="1" applyBorder="1" applyAlignment="1">
      <alignment horizontal="center"/>
    </xf>
    <xf numFmtId="1" fontId="21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88" fontId="21" fillId="0" borderId="26" xfId="0" applyNumberFormat="1" applyFont="1" applyFill="1" applyBorder="1" applyAlignment="1">
      <alignment horizontal="center"/>
    </xf>
    <xf numFmtId="188" fontId="21" fillId="0" borderId="28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0" fillId="0" borderId="31" xfId="54" applyFont="1" applyFill="1" applyBorder="1">
      <alignment/>
      <protection/>
    </xf>
    <xf numFmtId="0" fontId="22" fillId="0" borderId="32" xfId="54" applyFont="1" applyFill="1" applyBorder="1">
      <alignment/>
      <protection/>
    </xf>
    <xf numFmtId="0" fontId="0" fillId="0" borderId="33" xfId="54" applyFont="1" applyFill="1" applyBorder="1" applyAlignment="1">
      <alignment horizontal="center"/>
      <protection/>
    </xf>
    <xf numFmtId="0" fontId="26" fillId="0" borderId="33" xfId="54" applyFont="1" applyFill="1" applyBorder="1">
      <alignment/>
      <protection/>
    </xf>
    <xf numFmtId="0" fontId="26" fillId="0" borderId="33" xfId="54" applyFont="1" applyFill="1" applyBorder="1" applyAlignment="1">
      <alignment horizontal="center"/>
      <protection/>
    </xf>
    <xf numFmtId="2" fontId="26" fillId="0" borderId="33" xfId="54" applyNumberFormat="1" applyFont="1" applyFill="1" applyBorder="1" applyAlignment="1">
      <alignment horizontal="center"/>
      <protection/>
    </xf>
    <xf numFmtId="192" fontId="26" fillId="0" borderId="33" xfId="54" applyNumberFormat="1" applyFont="1" applyFill="1" applyBorder="1" applyAlignment="1">
      <alignment horizontal="center"/>
      <protection/>
    </xf>
    <xf numFmtId="209" fontId="26" fillId="0" borderId="33" xfId="54" applyNumberFormat="1" applyFont="1" applyFill="1" applyBorder="1" applyAlignment="1">
      <alignment horizontal="center"/>
      <protection/>
    </xf>
    <xf numFmtId="1" fontId="26" fillId="0" borderId="33" xfId="54" applyNumberFormat="1" applyFont="1" applyFill="1" applyBorder="1" applyAlignment="1">
      <alignment horizontal="center"/>
      <protection/>
    </xf>
    <xf numFmtId="188" fontId="26" fillId="0" borderId="33" xfId="54" applyNumberFormat="1" applyFont="1" applyFill="1" applyBorder="1" applyAlignment="1">
      <alignment horizontal="center"/>
      <protection/>
    </xf>
    <xf numFmtId="188" fontId="26" fillId="0" borderId="34" xfId="54" applyNumberFormat="1" applyFont="1" applyFill="1" applyBorder="1" applyAlignment="1">
      <alignment horizontal="center"/>
      <protection/>
    </xf>
    <xf numFmtId="0" fontId="26" fillId="0" borderId="35" xfId="54" applyFont="1" applyFill="1" applyBorder="1" applyAlignment="1">
      <alignment horizontal="center"/>
      <protection/>
    </xf>
    <xf numFmtId="0" fontId="26" fillId="0" borderId="0" xfId="54" applyFont="1" applyFill="1">
      <alignment/>
      <protection/>
    </xf>
    <xf numFmtId="0" fontId="25" fillId="0" borderId="0" xfId="54" applyFont="1" applyFill="1">
      <alignment/>
      <protection/>
    </xf>
    <xf numFmtId="2" fontId="0" fillId="0" borderId="23" xfId="54" applyNumberFormat="1" applyFont="1" applyFill="1" applyBorder="1" applyAlignment="1">
      <alignment horizontal="center"/>
      <protection/>
    </xf>
    <xf numFmtId="2" fontId="27" fillId="0" borderId="21" xfId="54" applyNumberFormat="1" applyFont="1" applyFill="1" applyBorder="1" applyAlignment="1">
      <alignment horizontal="center"/>
      <protection/>
    </xf>
    <xf numFmtId="0" fontId="0" fillId="0" borderId="21" xfId="54" applyFont="1" applyFill="1" applyBorder="1" applyAlignment="1">
      <alignment horizontal="center" wrapText="1"/>
      <protection/>
    </xf>
    <xf numFmtId="0" fontId="0" fillId="0" borderId="36" xfId="54" applyFont="1" applyFill="1" applyBorder="1">
      <alignment/>
      <protection/>
    </xf>
    <xf numFmtId="0" fontId="0" fillId="0" borderId="37" xfId="54" applyFont="1" applyFill="1" applyBorder="1">
      <alignment/>
      <protection/>
    </xf>
    <xf numFmtId="0" fontId="0" fillId="0" borderId="38" xfId="54" applyFont="1" applyFill="1" applyBorder="1" applyAlignment="1">
      <alignment horizontal="center"/>
      <protection/>
    </xf>
    <xf numFmtId="2" fontId="0" fillId="0" borderId="38" xfId="54" applyNumberFormat="1" applyFont="1" applyFill="1" applyBorder="1" applyAlignment="1">
      <alignment horizontal="center"/>
      <protection/>
    </xf>
    <xf numFmtId="190" fontId="0" fillId="0" borderId="38" xfId="54" applyNumberFormat="1" applyFont="1" applyFill="1" applyBorder="1" applyAlignment="1">
      <alignment horizontal="center"/>
      <protection/>
    </xf>
    <xf numFmtId="209" fontId="0" fillId="0" borderId="38" xfId="54" applyNumberFormat="1" applyFont="1" applyFill="1" applyBorder="1" applyAlignment="1">
      <alignment horizontal="center"/>
      <protection/>
    </xf>
    <xf numFmtId="1" fontId="0" fillId="0" borderId="38" xfId="54" applyNumberFormat="1" applyFont="1" applyFill="1" applyBorder="1" applyAlignment="1">
      <alignment horizontal="center"/>
      <protection/>
    </xf>
    <xf numFmtId="2" fontId="0" fillId="0" borderId="39" xfId="54" applyNumberFormat="1" applyFont="1" applyFill="1" applyBorder="1" applyAlignment="1">
      <alignment horizontal="center"/>
      <protection/>
    </xf>
    <xf numFmtId="188" fontId="0" fillId="0" borderId="38" xfId="54" applyNumberFormat="1" applyFont="1" applyFill="1" applyBorder="1" applyAlignment="1">
      <alignment horizontal="center"/>
      <protection/>
    </xf>
    <xf numFmtId="2" fontId="0" fillId="0" borderId="40" xfId="54" applyNumberFormat="1" applyFont="1" applyFill="1" applyBorder="1" applyAlignment="1">
      <alignment horizontal="center"/>
      <protection/>
    </xf>
    <xf numFmtId="0" fontId="21" fillId="0" borderId="41" xfId="54" applyFont="1" applyFill="1" applyBorder="1">
      <alignment/>
      <protection/>
    </xf>
    <xf numFmtId="0" fontId="21" fillId="0" borderId="42" xfId="54" applyFont="1" applyFill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center"/>
      <protection/>
    </xf>
    <xf numFmtId="2" fontId="21" fillId="0" borderId="10" xfId="54" applyNumberFormat="1" applyFont="1" applyFill="1" applyBorder="1" applyAlignment="1">
      <alignment horizontal="center"/>
      <protection/>
    </xf>
    <xf numFmtId="192" fontId="21" fillId="0" borderId="10" xfId="54" applyNumberFormat="1" applyFont="1" applyFill="1" applyBorder="1" applyAlignment="1">
      <alignment horizontal="center"/>
      <protection/>
    </xf>
    <xf numFmtId="209" fontId="21" fillId="0" borderId="10" xfId="54" applyNumberFormat="1" applyFont="1" applyFill="1" applyBorder="1" applyAlignment="1">
      <alignment horizontal="center"/>
      <protection/>
    </xf>
    <xf numFmtId="2" fontId="21" fillId="0" borderId="43" xfId="54" applyNumberFormat="1" applyFont="1" applyFill="1" applyBorder="1" applyAlignment="1">
      <alignment horizontal="center"/>
      <protection/>
    </xf>
    <xf numFmtId="188" fontId="21" fillId="0" borderId="10" xfId="54" applyNumberFormat="1" applyFont="1" applyFill="1" applyBorder="1" applyAlignment="1">
      <alignment horizontal="center"/>
      <protection/>
    </xf>
    <xf numFmtId="2" fontId="25" fillId="0" borderId="44" xfId="54" applyNumberFormat="1" applyFont="1" applyFill="1" applyBorder="1" applyAlignment="1">
      <alignment horizontal="center"/>
      <protection/>
    </xf>
    <xf numFmtId="2" fontId="25" fillId="0" borderId="45" xfId="54" applyNumberFormat="1" applyFont="1" applyFill="1" applyBorder="1" applyAlignment="1">
      <alignment horizontal="center"/>
      <protection/>
    </xf>
    <xf numFmtId="0" fontId="28" fillId="0" borderId="32" xfId="54" applyFont="1" applyFill="1" applyBorder="1">
      <alignment/>
      <protection/>
    </xf>
    <xf numFmtId="0" fontId="25" fillId="0" borderId="33" xfId="54" applyFont="1" applyFill="1" applyBorder="1">
      <alignment/>
      <protection/>
    </xf>
    <xf numFmtId="0" fontId="25" fillId="0" borderId="33" xfId="54" applyFont="1" applyFill="1" applyBorder="1" applyAlignment="1">
      <alignment horizontal="center"/>
      <protection/>
    </xf>
    <xf numFmtId="2" fontId="25" fillId="0" borderId="33" xfId="54" applyNumberFormat="1" applyFont="1" applyFill="1" applyBorder="1" applyAlignment="1">
      <alignment horizontal="center"/>
      <protection/>
    </xf>
    <xf numFmtId="192" fontId="25" fillId="0" borderId="33" xfId="54" applyNumberFormat="1" applyFont="1" applyFill="1" applyBorder="1" applyAlignment="1">
      <alignment horizontal="center"/>
      <protection/>
    </xf>
    <xf numFmtId="209" fontId="25" fillId="0" borderId="33" xfId="54" applyNumberFormat="1" applyFont="1" applyFill="1" applyBorder="1" applyAlignment="1">
      <alignment horizontal="center"/>
      <protection/>
    </xf>
    <xf numFmtId="1" fontId="25" fillId="0" borderId="33" xfId="54" applyNumberFormat="1" applyFont="1" applyFill="1" applyBorder="1" applyAlignment="1">
      <alignment horizontal="center"/>
      <protection/>
    </xf>
    <xf numFmtId="188" fontId="22" fillId="0" borderId="33" xfId="54" applyNumberFormat="1" applyFont="1" applyFill="1" applyBorder="1" applyAlignment="1">
      <alignment horizontal="center"/>
      <protection/>
    </xf>
    <xf numFmtId="2" fontId="22" fillId="0" borderId="34" xfId="54" applyNumberFormat="1" applyFont="1" applyFill="1" applyBorder="1" applyAlignment="1">
      <alignment horizontal="center"/>
      <protection/>
    </xf>
    <xf numFmtId="1" fontId="22" fillId="0" borderId="33" xfId="54" applyNumberFormat="1" applyFont="1" applyFill="1" applyBorder="1" applyAlignment="1">
      <alignment horizontal="center"/>
      <protection/>
    </xf>
    <xf numFmtId="2" fontId="22" fillId="0" borderId="33" xfId="54" applyNumberFormat="1" applyFont="1" applyFill="1" applyBorder="1" applyAlignment="1">
      <alignment horizontal="center"/>
      <protection/>
    </xf>
    <xf numFmtId="2" fontId="25" fillId="0" borderId="35" xfId="54" applyNumberFormat="1" applyFont="1" applyFill="1" applyBorder="1" applyAlignment="1">
      <alignment horizontal="center"/>
      <protection/>
    </xf>
    <xf numFmtId="192" fontId="14" fillId="0" borderId="21" xfId="54" applyNumberFormat="1" applyFont="1" applyFill="1" applyBorder="1" applyAlignment="1">
      <alignment horizontal="center"/>
      <protection/>
    </xf>
    <xf numFmtId="0" fontId="0" fillId="0" borderId="37" xfId="54" applyFont="1" applyFill="1" applyBorder="1" applyAlignment="1">
      <alignment wrapText="1"/>
      <protection/>
    </xf>
    <xf numFmtId="0" fontId="0" fillId="0" borderId="38" xfId="54" applyFont="1" applyFill="1" applyBorder="1" applyAlignment="1">
      <alignment horizontal="center" wrapText="1"/>
      <protection/>
    </xf>
    <xf numFmtId="190" fontId="14" fillId="0" borderId="38" xfId="54" applyNumberFormat="1" applyFont="1" applyFill="1" applyBorder="1" applyAlignment="1">
      <alignment horizontal="center"/>
      <protection/>
    </xf>
    <xf numFmtId="209" fontId="14" fillId="0" borderId="38" xfId="54" applyNumberFormat="1" applyFont="1" applyFill="1" applyBorder="1" applyAlignment="1">
      <alignment horizontal="center"/>
      <protection/>
    </xf>
    <xf numFmtId="1" fontId="14" fillId="0" borderId="38" xfId="54" applyNumberFormat="1" applyFont="1" applyFill="1" applyBorder="1" applyAlignment="1">
      <alignment horizontal="center"/>
      <protection/>
    </xf>
    <xf numFmtId="2" fontId="14" fillId="0" borderId="0" xfId="54" applyNumberFormat="1" applyFont="1" applyFill="1">
      <alignment/>
      <protection/>
    </xf>
    <xf numFmtId="0" fontId="14" fillId="0" borderId="33" xfId="54" applyFont="1" applyFill="1" applyBorder="1">
      <alignment/>
      <protection/>
    </xf>
    <xf numFmtId="0" fontId="14" fillId="0" borderId="33" xfId="54" applyFont="1" applyFill="1" applyBorder="1" applyAlignment="1">
      <alignment horizontal="center"/>
      <protection/>
    </xf>
    <xf numFmtId="2" fontId="14" fillId="0" borderId="33" xfId="54" applyNumberFormat="1" applyFont="1" applyFill="1" applyBorder="1" applyAlignment="1">
      <alignment horizontal="center"/>
      <protection/>
    </xf>
    <xf numFmtId="192" fontId="22" fillId="0" borderId="33" xfId="54" applyNumberFormat="1" applyFont="1" applyFill="1" applyBorder="1" applyAlignment="1">
      <alignment horizontal="center"/>
      <protection/>
    </xf>
    <xf numFmtId="209" fontId="22" fillId="0" borderId="33" xfId="54" applyNumberFormat="1" applyFont="1" applyFill="1" applyBorder="1" applyAlignment="1">
      <alignment horizontal="center"/>
      <protection/>
    </xf>
    <xf numFmtId="2" fontId="14" fillId="0" borderId="35" xfId="54" applyNumberFormat="1" applyFont="1" applyFill="1" applyBorder="1" applyAlignment="1">
      <alignment horizontal="center"/>
      <protection/>
    </xf>
    <xf numFmtId="0" fontId="21" fillId="0" borderId="19" xfId="54" applyFont="1" applyFill="1" applyBorder="1">
      <alignment/>
      <protection/>
    </xf>
    <xf numFmtId="0" fontId="21" fillId="0" borderId="21" xfId="54" applyFont="1" applyFill="1" applyBorder="1" applyAlignment="1">
      <alignment horizontal="center"/>
      <protection/>
    </xf>
    <xf numFmtId="2" fontId="21" fillId="0" borderId="23" xfId="54" applyNumberFormat="1" applyFont="1" applyFill="1" applyBorder="1" applyAlignment="1">
      <alignment horizontal="center"/>
      <protection/>
    </xf>
    <xf numFmtId="2" fontId="22" fillId="0" borderId="22" xfId="54" applyNumberFormat="1" applyFont="1" applyFill="1" applyBorder="1" applyAlignment="1">
      <alignment horizontal="center"/>
      <protection/>
    </xf>
    <xf numFmtId="2" fontId="14" fillId="0" borderId="23" xfId="54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92" fontId="0" fillId="0" borderId="21" xfId="0" applyNumberFormat="1" applyFont="1" applyFill="1" applyBorder="1" applyAlignment="1">
      <alignment horizontal="center"/>
    </xf>
    <xf numFmtId="209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88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21" fillId="0" borderId="23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24" xfId="0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92" fontId="21" fillId="0" borderId="26" xfId="0" applyNumberFormat="1" applyFont="1" applyFill="1" applyBorder="1" applyAlignment="1">
      <alignment horizontal="center" vertical="center"/>
    </xf>
    <xf numFmtId="209" fontId="21" fillId="0" borderId="26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188" fontId="21" fillId="0" borderId="26" xfId="0" applyNumberFormat="1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20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88" fontId="0" fillId="0" borderId="0" xfId="0" applyNumberForma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2" fontId="29" fillId="0" borderId="46" xfId="0" applyNumberFormat="1" applyFont="1" applyFill="1" applyBorder="1" applyAlignment="1">
      <alignment horizontal="center" vertical="center"/>
    </xf>
    <xf numFmtId="2" fontId="29" fillId="0" borderId="47" xfId="0" applyNumberFormat="1" applyFont="1" applyFill="1" applyBorder="1" applyAlignment="1">
      <alignment horizontal="center" vertical="center"/>
    </xf>
    <xf numFmtId="2" fontId="29" fillId="24" borderId="4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23" fillId="0" borderId="38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wrapText="1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2" fontId="0" fillId="0" borderId="33" xfId="0" applyNumberForma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2" fontId="29" fillId="0" borderId="38" xfId="0" applyNumberFormat="1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9" fillId="0" borderId="44" xfId="0" applyFont="1" applyBorder="1" applyAlignment="1">
      <alignment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25" borderId="50" xfId="0" applyFont="1" applyFill="1" applyBorder="1" applyAlignment="1">
      <alignment horizontal="center" vertical="center" wrapText="1"/>
    </xf>
    <xf numFmtId="0" fontId="23" fillId="25" borderId="52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wrapText="1"/>
    </xf>
    <xf numFmtId="0" fontId="21" fillId="0" borderId="42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0" fontId="23" fillId="0" borderId="53" xfId="0" applyFont="1" applyBorder="1" applyAlignment="1">
      <alignment/>
    </xf>
    <xf numFmtId="0" fontId="21" fillId="0" borderId="43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3" fillId="0" borderId="32" xfId="0" applyFont="1" applyBorder="1" applyAlignment="1">
      <alignment horizontal="center" vertical="center"/>
    </xf>
    <xf numFmtId="0" fontId="23" fillId="0" borderId="35" xfId="0" applyFont="1" applyBorder="1" applyAlignment="1">
      <alignment wrapText="1"/>
    </xf>
    <xf numFmtId="2" fontId="23" fillId="0" borderId="32" xfId="0" applyNumberFormat="1" applyFont="1" applyBorder="1" applyAlignment="1">
      <alignment horizontal="center" vertical="center"/>
    </xf>
    <xf numFmtId="2" fontId="23" fillId="0" borderId="33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2" fontId="23" fillId="0" borderId="35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wrapText="1"/>
    </xf>
    <xf numFmtId="2" fontId="23" fillId="0" borderId="20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0" xfId="0" applyFont="1" applyBorder="1" applyAlignment="1">
      <alignment wrapText="1"/>
    </xf>
    <xf numFmtId="2" fontId="23" fillId="0" borderId="37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2" fontId="23" fillId="0" borderId="4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2" fontId="29" fillId="0" borderId="42" xfId="0" applyNumberFormat="1" applyFont="1" applyBorder="1" applyAlignment="1">
      <alignment horizontal="center" vertical="center"/>
    </xf>
    <xf numFmtId="2" fontId="29" fillId="0" borderId="54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29" fillId="0" borderId="44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23" fillId="0" borderId="22" xfId="0" applyNumberFormat="1" applyFont="1" applyBorder="1" applyAlignment="1">
      <alignment horizontal="center" vertical="center"/>
    </xf>
    <xf numFmtId="2" fontId="23" fillId="3" borderId="20" xfId="0" applyNumberFormat="1" applyFont="1" applyFill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wrapText="1"/>
    </xf>
    <xf numFmtId="2" fontId="29" fillId="0" borderId="57" xfId="0" applyNumberFormat="1" applyFont="1" applyBorder="1" applyAlignment="1">
      <alignment horizontal="center" vertical="center"/>
    </xf>
    <xf numFmtId="2" fontId="29" fillId="0" borderId="58" xfId="0" applyNumberFormat="1" applyFont="1" applyBorder="1" applyAlignment="1">
      <alignment horizontal="center" vertical="center"/>
    </xf>
    <xf numFmtId="2" fontId="29" fillId="0" borderId="59" xfId="0" applyNumberFormat="1" applyFont="1" applyBorder="1" applyAlignment="1">
      <alignment horizontal="center" vertical="center"/>
    </xf>
    <xf numFmtId="2" fontId="29" fillId="0" borderId="60" xfId="0" applyNumberFormat="1" applyFont="1" applyBorder="1" applyAlignment="1">
      <alignment horizontal="center" vertical="center"/>
    </xf>
    <xf numFmtId="2" fontId="29" fillId="0" borderId="61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62" xfId="0" applyFont="1" applyBorder="1" applyAlignment="1">
      <alignment wrapText="1"/>
    </xf>
    <xf numFmtId="2" fontId="29" fillId="0" borderId="63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62" xfId="0" applyNumberFormat="1" applyFont="1" applyFill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wrapText="1"/>
    </xf>
    <xf numFmtId="2" fontId="23" fillId="0" borderId="64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65" xfId="0" applyFont="1" applyBorder="1" applyAlignment="1">
      <alignment/>
    </xf>
    <xf numFmtId="2" fontId="29" fillId="0" borderId="66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5" xfId="0" applyFont="1" applyBorder="1" applyAlignment="1">
      <alignment/>
    </xf>
    <xf numFmtId="2" fontId="29" fillId="24" borderId="45" xfId="0" applyNumberFormat="1" applyFont="1" applyFill="1" applyBorder="1" applyAlignment="1">
      <alignment horizontal="center" vertical="center"/>
    </xf>
    <xf numFmtId="2" fontId="29" fillId="0" borderId="4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2" fontId="23" fillId="0" borderId="0" xfId="0" applyNumberFormat="1" applyFont="1" applyFill="1" applyAlignment="1">
      <alignment wrapText="1"/>
    </xf>
    <xf numFmtId="0" fontId="29" fillId="0" borderId="49" xfId="0" applyFont="1" applyBorder="1" applyAlignment="1">
      <alignment horizontal="center" vertical="center"/>
    </xf>
    <xf numFmtId="0" fontId="29" fillId="0" borderId="51" xfId="0" applyFont="1" applyBorder="1" applyAlignment="1">
      <alignment wrapText="1"/>
    </xf>
    <xf numFmtId="2" fontId="29" fillId="0" borderId="49" xfId="0" applyNumberFormat="1" applyFont="1" applyBorder="1" applyAlignment="1">
      <alignment horizontal="center" vertical="center"/>
    </xf>
    <xf numFmtId="2" fontId="29" fillId="0" borderId="50" xfId="0" applyNumberFormat="1" applyFont="1" applyBorder="1" applyAlignment="1">
      <alignment horizontal="center" vertical="center"/>
    </xf>
    <xf numFmtId="2" fontId="29" fillId="0" borderId="52" xfId="0" applyNumberFormat="1" applyFont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188" fontId="0" fillId="0" borderId="49" xfId="58" applyNumberFormat="1" applyBorder="1" applyAlignment="1">
      <alignment horizontal="center" vertical="center" wrapText="1"/>
      <protection/>
    </xf>
    <xf numFmtId="188" fontId="0" fillId="0" borderId="50" xfId="58" applyNumberFormat="1" applyBorder="1" applyAlignment="1">
      <alignment horizontal="center" vertical="center" wrapText="1"/>
      <protection/>
    </xf>
    <xf numFmtId="0" fontId="0" fillId="0" borderId="32" xfId="58" applyBorder="1" applyAlignment="1">
      <alignment horizontal="center"/>
      <protection/>
    </xf>
    <xf numFmtId="0" fontId="21" fillId="0" borderId="35" xfId="58" applyFont="1" applyBorder="1">
      <alignment/>
      <protection/>
    </xf>
    <xf numFmtId="188" fontId="0" fillId="0" borderId="32" xfId="58" applyNumberFormat="1" applyBorder="1" applyAlignment="1">
      <alignment horizontal="center"/>
      <protection/>
    </xf>
    <xf numFmtId="188" fontId="0" fillId="0" borderId="34" xfId="58" applyNumberFormat="1" applyBorder="1" applyAlignment="1">
      <alignment horizontal="center"/>
      <protection/>
    </xf>
    <xf numFmtId="0" fontId="0" fillId="0" borderId="20" xfId="58" applyBorder="1" applyAlignment="1">
      <alignment horizontal="center"/>
      <protection/>
    </xf>
    <xf numFmtId="0" fontId="0" fillId="0" borderId="23" xfId="58" applyBorder="1">
      <alignment/>
      <protection/>
    </xf>
    <xf numFmtId="2" fontId="0" fillId="0" borderId="22" xfId="58" applyNumberFormat="1" applyBorder="1" applyAlignment="1">
      <alignment horizontal="center"/>
      <protection/>
    </xf>
    <xf numFmtId="0" fontId="21" fillId="0" borderId="23" xfId="58" applyFont="1" applyBorder="1">
      <alignment/>
      <protection/>
    </xf>
    <xf numFmtId="0" fontId="0" fillId="0" borderId="37" xfId="58" applyBorder="1" applyAlignment="1">
      <alignment horizontal="center"/>
      <protection/>
    </xf>
    <xf numFmtId="0" fontId="21" fillId="0" borderId="42" xfId="58" applyFont="1" applyBorder="1" applyAlignment="1">
      <alignment horizontal="center"/>
      <protection/>
    </xf>
    <xf numFmtId="0" fontId="21" fillId="0" borderId="44" xfId="58" applyFont="1" applyBorder="1">
      <alignment/>
      <protection/>
    </xf>
    <xf numFmtId="2" fontId="21" fillId="0" borderId="42" xfId="58" applyNumberFormat="1" applyFont="1" applyBorder="1" applyAlignment="1">
      <alignment horizontal="center"/>
      <protection/>
    </xf>
    <xf numFmtId="2" fontId="21" fillId="0" borderId="43" xfId="58" applyNumberFormat="1" applyFont="1" applyBorder="1" applyAlignment="1">
      <alignment horizontal="center"/>
      <protection/>
    </xf>
    <xf numFmtId="0" fontId="0" fillId="0" borderId="0" xfId="58" applyFont="1" applyFill="1">
      <alignment/>
      <protection/>
    </xf>
    <xf numFmtId="188" fontId="0" fillId="0" borderId="0" xfId="58" applyNumberFormat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22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188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1" fillId="0" borderId="32" xfId="0" applyFont="1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21" fillId="0" borderId="4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88" fontId="0" fillId="0" borderId="21" xfId="0" applyNumberForma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21" fillId="0" borderId="2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9" xfId="0" applyFont="1" applyBorder="1" applyAlignment="1">
      <alignment horizontal="left" wrapText="1"/>
    </xf>
    <xf numFmtId="2" fontId="0" fillId="0" borderId="20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2" fontId="0" fillId="0" borderId="64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6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66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54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0" fontId="0" fillId="0" borderId="31" xfId="0" applyBorder="1" applyAlignment="1">
      <alignment wrapText="1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21" fillId="0" borderId="41" xfId="0" applyFont="1" applyBorder="1" applyAlignment="1">
      <alignment/>
    </xf>
    <xf numFmtId="2" fontId="21" fillId="0" borderId="22" xfId="0" applyNumberFormat="1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0" fillId="0" borderId="0" xfId="55" applyFill="1">
      <alignment/>
      <protection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2" fontId="0" fillId="0" borderId="0" xfId="55" applyNumberFormat="1" applyFont="1" applyFill="1" applyAlignment="1">
      <alignment horizontal="center" vertical="center"/>
      <protection/>
    </xf>
    <xf numFmtId="0" fontId="21" fillId="0" borderId="0" xfId="55" applyFont="1" applyFill="1" applyAlignment="1">
      <alignment horizontal="left" vertical="center"/>
      <protection/>
    </xf>
    <xf numFmtId="0" fontId="0" fillId="0" borderId="0" xfId="55">
      <alignment/>
      <protection/>
    </xf>
    <xf numFmtId="0" fontId="0" fillId="0" borderId="0" xfId="55" applyFont="1" applyFill="1" applyAlignment="1">
      <alignment/>
      <protection/>
    </xf>
    <xf numFmtId="0" fontId="23" fillId="0" borderId="42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2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0" fillId="0" borderId="32" xfId="55" applyFont="1" applyFill="1" applyBorder="1" applyAlignment="1">
      <alignment horizontal="right" vertical="center"/>
      <protection/>
    </xf>
    <xf numFmtId="0" fontId="21" fillId="0" borderId="33" xfId="55" applyFont="1" applyFill="1" applyBorder="1" applyAlignment="1">
      <alignment vertical="top"/>
      <protection/>
    </xf>
    <xf numFmtId="0" fontId="0" fillId="0" borderId="33" xfId="55" applyFont="1" applyFill="1" applyBorder="1" applyAlignment="1">
      <alignment horizontal="center" vertical="center"/>
      <protection/>
    </xf>
    <xf numFmtId="0" fontId="0" fillId="0" borderId="33" xfId="55" applyFont="1" applyFill="1" applyBorder="1" applyAlignment="1">
      <alignment horizontal="center" vertical="center"/>
      <protection/>
    </xf>
    <xf numFmtId="2" fontId="0" fillId="0" borderId="33" xfId="55" applyNumberFormat="1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right" vertical="center" wrapText="1"/>
      <protection/>
    </xf>
    <xf numFmtId="0" fontId="0" fillId="0" borderId="21" xfId="55" applyFont="1" applyFill="1" applyBorder="1" applyAlignment="1">
      <alignment vertical="top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2" fontId="0" fillId="0" borderId="21" xfId="55" applyNumberFormat="1" applyFont="1" applyFill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0" fillId="0" borderId="38" xfId="55" applyFont="1" applyFill="1" applyBorder="1" applyAlignment="1">
      <alignment horizontal="center" vertical="center"/>
      <protection/>
    </xf>
    <xf numFmtId="0" fontId="0" fillId="0" borderId="39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horizontal="right" vertical="center" wrapText="1"/>
      <protection/>
    </xf>
    <xf numFmtId="0" fontId="21" fillId="0" borderId="38" xfId="55" applyFont="1" applyFill="1" applyBorder="1" applyAlignment="1">
      <alignment vertical="top" wrapText="1"/>
      <protection/>
    </xf>
    <xf numFmtId="0" fontId="0" fillId="0" borderId="38" xfId="55" applyFont="1" applyFill="1" applyBorder="1" applyAlignment="1">
      <alignment horizontal="center" vertical="center" wrapText="1"/>
      <protection/>
    </xf>
    <xf numFmtId="0" fontId="0" fillId="0" borderId="38" xfId="55" applyFont="1" applyFill="1" applyBorder="1" applyAlignment="1">
      <alignment horizontal="center" vertical="center" wrapText="1"/>
      <protection/>
    </xf>
    <xf numFmtId="2" fontId="21" fillId="0" borderId="38" xfId="55" applyNumberFormat="1" applyFont="1" applyFill="1" applyBorder="1" applyAlignment="1">
      <alignment horizontal="center" vertical="center" wrapText="1"/>
      <protection/>
    </xf>
    <xf numFmtId="0" fontId="0" fillId="0" borderId="42" xfId="55" applyFont="1" applyFill="1" applyBorder="1" applyAlignment="1">
      <alignment horizontal="right" vertical="center" wrapText="1"/>
      <protection/>
    </xf>
    <xf numFmtId="0" fontId="21" fillId="0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2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32" xfId="55" applyFont="1" applyFill="1" applyBorder="1" applyAlignment="1">
      <alignment horizontal="right" vertical="center" wrapText="1"/>
      <protection/>
    </xf>
    <xf numFmtId="0" fontId="0" fillId="0" borderId="33" xfId="55" applyFont="1" applyFill="1" applyBorder="1" applyAlignment="1">
      <alignment vertical="top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2" fontId="0" fillId="0" borderId="33" xfId="55" applyNumberFormat="1" applyFont="1" applyFill="1" applyBorder="1" applyAlignment="1">
      <alignment horizontal="center" vertical="center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0" fontId="0" fillId="3" borderId="21" xfId="55" applyFont="1" applyFill="1" applyBorder="1" applyAlignment="1">
      <alignment vertical="top" wrapText="1"/>
      <protection/>
    </xf>
    <xf numFmtId="0" fontId="0" fillId="3" borderId="21" xfId="55" applyFont="1" applyFill="1" applyBorder="1" applyAlignment="1">
      <alignment horizontal="center" vertical="center" wrapText="1"/>
      <protection/>
    </xf>
    <xf numFmtId="0" fontId="0" fillId="3" borderId="21" xfId="55" applyFont="1" applyFill="1" applyBorder="1" applyAlignment="1">
      <alignment horizontal="center" vertical="center"/>
      <protection/>
    </xf>
    <xf numFmtId="2" fontId="0" fillId="3" borderId="21" xfId="55" applyNumberFormat="1" applyFont="1" applyFill="1" applyBorder="1" applyAlignment="1">
      <alignment horizontal="center" vertical="center" wrapText="1"/>
      <protection/>
    </xf>
    <xf numFmtId="0" fontId="0" fillId="3" borderId="21" xfId="55" applyFont="1" applyFill="1" applyBorder="1" applyAlignment="1">
      <alignment horizontal="center" vertical="center" wrapText="1"/>
      <protection/>
    </xf>
    <xf numFmtId="0" fontId="0" fillId="24" borderId="21" xfId="55" applyFont="1" applyFill="1" applyBorder="1" applyAlignment="1">
      <alignment horizontal="center" vertical="center"/>
      <protection/>
    </xf>
    <xf numFmtId="0" fontId="0" fillId="0" borderId="21" xfId="55" applyFont="1" applyFill="1" applyBorder="1" applyAlignment="1">
      <alignment horizontal="center" vertical="center"/>
      <protection/>
    </xf>
    <xf numFmtId="2" fontId="0" fillId="0" borderId="21" xfId="55" applyNumberFormat="1" applyFont="1" applyFill="1" applyBorder="1" applyAlignment="1">
      <alignment horizontal="center" vertical="center"/>
      <protection/>
    </xf>
    <xf numFmtId="0" fontId="0" fillId="0" borderId="38" xfId="55" applyFont="1" applyFill="1" applyBorder="1" applyAlignment="1">
      <alignment vertical="top" wrapText="1"/>
      <protection/>
    </xf>
    <xf numFmtId="0" fontId="0" fillId="0" borderId="38" xfId="55" applyFont="1" applyFill="1" applyBorder="1" applyAlignment="1">
      <alignment horizontal="center" vertical="center"/>
      <protection/>
    </xf>
    <xf numFmtId="2" fontId="0" fillId="0" borderId="38" xfId="55" applyNumberFormat="1" applyFont="1" applyFill="1" applyBorder="1" applyAlignment="1">
      <alignment horizontal="center" vertical="center"/>
      <protection/>
    </xf>
    <xf numFmtId="0" fontId="0" fillId="0" borderId="42" xfId="55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2" fontId="21" fillId="0" borderId="10" xfId="55" applyNumberFormat="1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right" vertical="center"/>
      <protection/>
    </xf>
    <xf numFmtId="0" fontId="0" fillId="0" borderId="0" xfId="55" applyFont="1">
      <alignment/>
      <protection/>
    </xf>
    <xf numFmtId="0" fontId="0" fillId="26" borderId="21" xfId="55" applyFont="1" applyFill="1" applyBorder="1" applyAlignment="1">
      <alignment vertical="top" wrapText="1"/>
      <protection/>
    </xf>
    <xf numFmtId="0" fontId="0" fillId="26" borderId="21" xfId="55" applyFont="1" applyFill="1" applyBorder="1" applyAlignment="1">
      <alignment horizontal="center" vertical="center"/>
      <protection/>
    </xf>
    <xf numFmtId="0" fontId="0" fillId="26" borderId="21" xfId="55" applyFont="1" applyFill="1" applyBorder="1" applyAlignment="1">
      <alignment horizontal="center" vertical="center"/>
      <protection/>
    </xf>
    <xf numFmtId="2" fontId="0" fillId="26" borderId="21" xfId="55" applyNumberFormat="1" applyFont="1" applyFill="1" applyBorder="1" applyAlignment="1">
      <alignment horizontal="center" vertical="center"/>
      <protection/>
    </xf>
    <xf numFmtId="188" fontId="0" fillId="0" borderId="21" xfId="55" applyNumberFormat="1" applyFont="1" applyFill="1" applyBorder="1" applyAlignment="1">
      <alignment horizontal="center" vertical="center"/>
      <protection/>
    </xf>
    <xf numFmtId="0" fontId="0" fillId="0" borderId="21" xfId="55" applyFont="1" applyFill="1" applyBorder="1" applyAlignment="1">
      <alignment horizontal="left" vertical="top" wrapText="1"/>
      <protection/>
    </xf>
    <xf numFmtId="0" fontId="0" fillId="0" borderId="21" xfId="55" applyFont="1" applyFill="1" applyBorder="1" applyAlignment="1">
      <alignment horizontal="center" vertical="top"/>
      <protection/>
    </xf>
    <xf numFmtId="0" fontId="0" fillId="0" borderId="0" xfId="55" applyFont="1" applyFill="1">
      <alignment/>
      <protection/>
    </xf>
    <xf numFmtId="0" fontId="0" fillId="0" borderId="21" xfId="55" applyFont="1" applyFill="1" applyBorder="1" applyAlignment="1">
      <alignment horizontal="left" vertical="center" wrapText="1"/>
      <protection/>
    </xf>
    <xf numFmtId="0" fontId="0" fillId="0" borderId="21" xfId="55" applyFill="1" applyBorder="1" applyAlignment="1">
      <alignment wrapText="1"/>
      <protection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1" fillId="0" borderId="0" xfId="55" applyFont="1">
      <alignment/>
      <protection/>
    </xf>
    <xf numFmtId="0" fontId="0" fillId="7" borderId="21" xfId="55" applyFont="1" applyFill="1" applyBorder="1" applyAlignment="1">
      <alignment vertical="top" wrapText="1"/>
      <protection/>
    </xf>
    <xf numFmtId="0" fontId="0" fillId="7" borderId="21" xfId="55" applyFont="1" applyFill="1" applyBorder="1" applyAlignment="1">
      <alignment horizontal="center" vertical="center"/>
      <protection/>
    </xf>
    <xf numFmtId="0" fontId="0" fillId="7" borderId="21" xfId="55" applyFont="1" applyFill="1" applyBorder="1" applyAlignment="1">
      <alignment horizontal="center" vertical="center"/>
      <protection/>
    </xf>
    <xf numFmtId="2" fontId="0" fillId="7" borderId="21" xfId="55" applyNumberFormat="1" applyFont="1" applyFill="1" applyBorder="1" applyAlignment="1">
      <alignment horizontal="center" vertical="center"/>
      <protection/>
    </xf>
    <xf numFmtId="0" fontId="0" fillId="7" borderId="22" xfId="55" applyFont="1" applyFill="1" applyBorder="1" applyAlignment="1">
      <alignment horizontal="center" vertical="center"/>
      <protection/>
    </xf>
    <xf numFmtId="0" fontId="0" fillId="7" borderId="0" xfId="55" applyFill="1">
      <alignment/>
      <protection/>
    </xf>
    <xf numFmtId="0" fontId="0" fillId="7" borderId="21" xfId="55" applyFill="1" applyBorder="1" applyAlignment="1">
      <alignment wrapText="1"/>
      <protection/>
    </xf>
    <xf numFmtId="0" fontId="21" fillId="0" borderId="42" xfId="55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2" fontId="21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2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ill="1" applyAlignment="1">
      <alignment wrapText="1"/>
      <protection/>
    </xf>
    <xf numFmtId="188" fontId="0" fillId="0" borderId="0" xfId="55" applyNumberFormat="1" applyFont="1" applyFill="1" applyAlignment="1">
      <alignment horizontal="center" vertical="center"/>
      <protection/>
    </xf>
    <xf numFmtId="0" fontId="0" fillId="4" borderId="21" xfId="55" applyFont="1" applyFill="1" applyBorder="1" applyAlignment="1">
      <alignment vertical="top" wrapText="1"/>
      <protection/>
    </xf>
    <xf numFmtId="0" fontId="0" fillId="4" borderId="21" xfId="55" applyFont="1" applyFill="1" applyBorder="1" applyAlignment="1">
      <alignment horizontal="center" vertical="center"/>
      <protection/>
    </xf>
    <xf numFmtId="0" fontId="0" fillId="4" borderId="21" xfId="55" applyFont="1" applyFill="1" applyBorder="1" applyAlignment="1">
      <alignment horizontal="center" vertical="center"/>
      <protection/>
    </xf>
    <xf numFmtId="2" fontId="0" fillId="4" borderId="21" xfId="55" applyNumberFormat="1" applyFont="1" applyFill="1" applyBorder="1" applyAlignment="1">
      <alignment horizontal="center" vertical="center"/>
      <protection/>
    </xf>
    <xf numFmtId="0" fontId="0" fillId="3" borderId="21" xfId="55" applyFont="1" applyFill="1" applyBorder="1" applyAlignment="1">
      <alignment horizontal="center" vertical="center"/>
      <protection/>
    </xf>
    <xf numFmtId="2" fontId="0" fillId="3" borderId="21" xfId="55" applyNumberFormat="1" applyFont="1" applyFill="1" applyBorder="1" applyAlignment="1">
      <alignment horizontal="center" vertical="center"/>
      <protection/>
    </xf>
    <xf numFmtId="0" fontId="0" fillId="3" borderId="22" xfId="55" applyFont="1" applyFill="1" applyBorder="1" applyAlignment="1">
      <alignment horizontal="center" vertical="center"/>
      <protection/>
    </xf>
    <xf numFmtId="0" fontId="0" fillId="3" borderId="0" xfId="55" applyFill="1">
      <alignment/>
      <protection/>
    </xf>
    <xf numFmtId="0" fontId="0" fillId="0" borderId="26" xfId="55" applyFont="1" applyFill="1" applyBorder="1" applyAlignment="1">
      <alignment vertical="top" wrapText="1"/>
      <protection/>
    </xf>
    <xf numFmtId="0" fontId="0" fillId="3" borderId="33" xfId="55" applyFont="1" applyFill="1" applyBorder="1" applyAlignment="1">
      <alignment vertical="top" wrapText="1"/>
      <protection/>
    </xf>
    <xf numFmtId="0" fontId="0" fillId="24" borderId="21" xfId="55" applyFont="1" applyFill="1" applyBorder="1" applyAlignment="1">
      <alignment vertical="top" wrapText="1"/>
      <protection/>
    </xf>
    <xf numFmtId="0" fontId="0" fillId="24" borderId="21" xfId="55" applyFont="1" applyFill="1" applyBorder="1" applyAlignment="1">
      <alignment horizontal="center" vertical="center"/>
      <protection/>
    </xf>
    <xf numFmtId="2" fontId="0" fillId="24" borderId="21" xfId="55" applyNumberFormat="1" applyFont="1" applyFill="1" applyBorder="1" applyAlignment="1">
      <alignment horizontal="center" vertical="center"/>
      <protection/>
    </xf>
    <xf numFmtId="2" fontId="21" fillId="0" borderId="21" xfId="55" applyNumberFormat="1" applyFont="1" applyFill="1" applyBorder="1" applyAlignment="1">
      <alignment horizontal="center" vertical="center"/>
      <protection/>
    </xf>
    <xf numFmtId="0" fontId="21" fillId="0" borderId="11" xfId="55" applyFont="1" applyFill="1" applyBorder="1" applyAlignment="1">
      <alignment vertical="top"/>
      <protection/>
    </xf>
    <xf numFmtId="0" fontId="0" fillId="3" borderId="11" xfId="55" applyFont="1" applyFill="1" applyBorder="1" applyAlignment="1">
      <alignment vertical="top" wrapText="1"/>
      <protection/>
    </xf>
    <xf numFmtId="0" fontId="0" fillId="3" borderId="0" xfId="55" applyFont="1" applyFill="1">
      <alignment/>
      <protection/>
    </xf>
    <xf numFmtId="0" fontId="21" fillId="0" borderId="43" xfId="55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43" xfId="55" applyFont="1" applyFill="1" applyBorder="1" applyAlignment="1">
      <alignment horizontal="center" vertical="center" wrapText="1"/>
      <protection/>
    </xf>
    <xf numFmtId="0" fontId="0" fillId="0" borderId="34" xfId="55" applyFont="1" applyFill="1" applyBorder="1" applyAlignment="1">
      <alignment horizontal="center" vertical="center"/>
      <protection/>
    </xf>
    <xf numFmtId="0" fontId="0" fillId="0" borderId="43" xfId="55" applyFont="1" applyFill="1" applyBorder="1" applyAlignment="1">
      <alignment horizontal="center" vertical="center"/>
      <protection/>
    </xf>
    <xf numFmtId="0" fontId="0" fillId="4" borderId="22" xfId="55" applyFont="1" applyFill="1" applyBorder="1" applyAlignment="1">
      <alignment horizontal="center" vertical="center"/>
      <protection/>
    </xf>
    <xf numFmtId="0" fontId="0" fillId="26" borderId="22" xfId="55" applyFont="1" applyFill="1" applyBorder="1" applyAlignment="1">
      <alignment horizontal="center" vertical="center"/>
      <protection/>
    </xf>
    <xf numFmtId="0" fontId="0" fillId="24" borderId="22" xfId="55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88" fontId="23" fillId="0" borderId="2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1" fontId="24" fillId="0" borderId="21" xfId="54" applyNumberFormat="1" applyFont="1" applyFill="1" applyBorder="1" applyAlignment="1">
      <alignment horizontal="center" vertical="center"/>
      <protection/>
    </xf>
    <xf numFmtId="2" fontId="29" fillId="0" borderId="22" xfId="0" applyNumberFormat="1" applyFont="1" applyFill="1" applyBorder="1" applyAlignment="1">
      <alignment horizontal="center" vertical="center"/>
    </xf>
    <xf numFmtId="0" fontId="24" fillId="0" borderId="21" xfId="54" applyFont="1" applyFill="1" applyBorder="1">
      <alignment/>
      <protection/>
    </xf>
    <xf numFmtId="1" fontId="35" fillId="0" borderId="21" xfId="54" applyNumberFormat="1" applyFont="1" applyFill="1" applyBorder="1" applyAlignment="1">
      <alignment horizontal="center" vertical="center"/>
      <protection/>
    </xf>
    <xf numFmtId="0" fontId="35" fillId="0" borderId="21" xfId="54" applyFont="1" applyFill="1" applyBorder="1" applyAlignment="1">
      <alignment wrapText="1"/>
      <protection/>
    </xf>
    <xf numFmtId="0" fontId="24" fillId="0" borderId="21" xfId="54" applyFont="1" applyFill="1" applyBorder="1" applyAlignment="1">
      <alignment wrapText="1"/>
      <protection/>
    </xf>
    <xf numFmtId="0" fontId="23" fillId="0" borderId="20" xfId="0" applyFont="1" applyFill="1" applyBorder="1" applyAlignment="1">
      <alignment horizontal="center" vertical="center"/>
    </xf>
    <xf numFmtId="190" fontId="29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54" applyFont="1" applyFill="1" applyBorder="1" applyAlignment="1">
      <alignment wrapText="1"/>
      <protection/>
    </xf>
    <xf numFmtId="0" fontId="21" fillId="0" borderId="0" xfId="0" applyFont="1" applyBorder="1" applyAlignment="1">
      <alignment horizontal="center" vertical="center"/>
    </xf>
    <xf numFmtId="190" fontId="29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4" fillId="0" borderId="16" xfId="54" applyBorder="1">
      <alignment/>
      <protection/>
    </xf>
    <xf numFmtId="0" fontId="14" fillId="0" borderId="17" xfId="54" applyBorder="1">
      <alignment/>
      <protection/>
    </xf>
    <xf numFmtId="0" fontId="24" fillId="0" borderId="26" xfId="0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88" fontId="24" fillId="0" borderId="26" xfId="0" applyNumberFormat="1" applyFont="1" applyBorder="1" applyAlignment="1">
      <alignment horizontal="center" vertical="center" wrapText="1"/>
    </xf>
    <xf numFmtId="2" fontId="25" fillId="0" borderId="27" xfId="54" applyNumberFormat="1" applyFont="1" applyBorder="1" applyAlignment="1">
      <alignment horizontal="center" vertical="center" wrapText="1"/>
      <protection/>
    </xf>
    <xf numFmtId="0" fontId="24" fillId="0" borderId="25" xfId="54" applyFont="1" applyBorder="1">
      <alignment/>
      <protection/>
    </xf>
    <xf numFmtId="0" fontId="24" fillId="0" borderId="26" xfId="54" applyFont="1" applyFill="1" applyBorder="1" applyAlignment="1">
      <alignment wrapText="1"/>
      <protection/>
    </xf>
    <xf numFmtId="1" fontId="24" fillId="0" borderId="26" xfId="54" applyNumberFormat="1" applyFont="1" applyBorder="1" applyAlignment="1">
      <alignment horizontal="center" vertical="center"/>
      <protection/>
    </xf>
    <xf numFmtId="2" fontId="24" fillId="0" borderId="26" xfId="54" applyNumberFormat="1" applyFont="1" applyBorder="1" applyAlignment="1">
      <alignment horizontal="center" vertical="center"/>
      <protection/>
    </xf>
    <xf numFmtId="188" fontId="24" fillId="0" borderId="26" xfId="54" applyNumberFormat="1" applyFont="1" applyBorder="1" applyAlignment="1">
      <alignment horizontal="center" vertical="center"/>
      <protection/>
    </xf>
    <xf numFmtId="191" fontId="23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/>
    </xf>
    <xf numFmtId="2" fontId="21" fillId="0" borderId="48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65" xfId="0" applyBorder="1" applyAlignment="1">
      <alignment horizontal="center" vertical="center" wrapText="1"/>
    </xf>
    <xf numFmtId="2" fontId="21" fillId="0" borderId="36" xfId="0" applyNumberFormat="1" applyFont="1" applyBorder="1" applyAlignment="1">
      <alignment horizontal="center" vertical="center"/>
    </xf>
    <xf numFmtId="2" fontId="21" fillId="0" borderId="70" xfId="0" applyNumberFormat="1" applyFont="1" applyBorder="1" applyAlignment="1">
      <alignment horizontal="center" vertical="center"/>
    </xf>
    <xf numFmtId="0" fontId="0" fillId="0" borderId="41" xfId="0" applyBorder="1" applyAlignment="1">
      <alignment wrapText="1"/>
    </xf>
    <xf numFmtId="2" fontId="21" fillId="0" borderId="41" xfId="0" applyNumberFormat="1" applyFont="1" applyBorder="1" applyAlignment="1">
      <alignment horizontal="center" vertical="center"/>
    </xf>
    <xf numFmtId="2" fontId="21" fillId="0" borderId="45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/>
    </xf>
    <xf numFmtId="2" fontId="21" fillId="0" borderId="71" xfId="0" applyNumberFormat="1" applyFont="1" applyBorder="1" applyAlignment="1">
      <alignment horizontal="center" vertical="center"/>
    </xf>
    <xf numFmtId="2" fontId="21" fillId="0" borderId="67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/>
    </xf>
    <xf numFmtId="0" fontId="14" fillId="0" borderId="0" xfId="54" applyAlignment="1">
      <alignment horizontal="center"/>
      <protection/>
    </xf>
    <xf numFmtId="2" fontId="14" fillId="0" borderId="14" xfId="54" applyNumberFormat="1" applyFill="1" applyBorder="1" applyAlignment="1">
      <alignment horizontal="center"/>
      <protection/>
    </xf>
    <xf numFmtId="2" fontId="0" fillId="0" borderId="19" xfId="54" applyNumberFormat="1" applyFont="1" applyFill="1" applyBorder="1" applyAlignment="1">
      <alignment horizontal="center"/>
      <protection/>
    </xf>
    <xf numFmtId="2" fontId="25" fillId="0" borderId="19" xfId="54" applyNumberFormat="1" applyFont="1" applyFill="1" applyBorder="1" applyAlignment="1">
      <alignment horizontal="center"/>
      <protection/>
    </xf>
    <xf numFmtId="2" fontId="25" fillId="0" borderId="24" xfId="54" applyNumberFormat="1" applyFont="1" applyFill="1" applyBorder="1" applyAlignment="1">
      <alignment horizontal="center"/>
      <protection/>
    </xf>
    <xf numFmtId="2" fontId="14" fillId="0" borderId="14" xfId="54" applyNumberFormat="1" applyFont="1" applyFill="1" applyBorder="1" applyAlignment="1">
      <alignment horizontal="center"/>
      <protection/>
    </xf>
    <xf numFmtId="2" fontId="14" fillId="0" borderId="19" xfId="54" applyNumberFormat="1" applyFont="1" applyFill="1" applyBorder="1" applyAlignment="1">
      <alignment horizontal="center"/>
      <protection/>
    </xf>
    <xf numFmtId="2" fontId="21" fillId="0" borderId="19" xfId="54" applyNumberFormat="1" applyFont="1" applyFill="1" applyBorder="1" applyAlignment="1">
      <alignment horizontal="center"/>
      <protection/>
    </xf>
    <xf numFmtId="2" fontId="21" fillId="0" borderId="24" xfId="0" applyNumberFormat="1" applyFont="1" applyFill="1" applyBorder="1" applyAlignment="1">
      <alignment horizontal="center"/>
    </xf>
    <xf numFmtId="2" fontId="26" fillId="0" borderId="31" xfId="54" applyNumberFormat="1" applyFont="1" applyFill="1" applyBorder="1" applyAlignment="1">
      <alignment horizontal="center"/>
      <protection/>
    </xf>
    <xf numFmtId="2" fontId="0" fillId="0" borderId="36" xfId="54" applyNumberFormat="1" applyFont="1" applyFill="1" applyBorder="1" applyAlignment="1">
      <alignment horizontal="center"/>
      <protection/>
    </xf>
    <xf numFmtId="2" fontId="25" fillId="0" borderId="41" xfId="54" applyNumberFormat="1" applyFont="1" applyFill="1" applyBorder="1" applyAlignment="1">
      <alignment horizontal="center"/>
      <protection/>
    </xf>
    <xf numFmtId="2" fontId="25" fillId="0" borderId="31" xfId="54" applyNumberFormat="1" applyFont="1" applyFill="1" applyBorder="1" applyAlignment="1">
      <alignment horizontal="center"/>
      <protection/>
    </xf>
    <xf numFmtId="2" fontId="14" fillId="0" borderId="31" xfId="54" applyNumberFormat="1" applyFont="1" applyFill="1" applyBorder="1" applyAlignment="1">
      <alignment horizontal="center"/>
      <protection/>
    </xf>
    <xf numFmtId="2" fontId="0" fillId="0" borderId="19" xfId="0" applyNumberForma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 vertical="center"/>
    </xf>
    <xf numFmtId="0" fontId="14" fillId="0" borderId="30" xfId="54" applyFont="1" applyFill="1" applyBorder="1" applyAlignment="1">
      <alignment horizontal="center"/>
      <protection/>
    </xf>
    <xf numFmtId="0" fontId="0" fillId="0" borderId="30" xfId="0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14" fillId="0" borderId="48" xfId="54" applyFill="1" applyBorder="1" applyAlignment="1">
      <alignment horizontal="center"/>
      <protection/>
    </xf>
    <xf numFmtId="0" fontId="14" fillId="0" borderId="48" xfId="54" applyFont="1" applyFill="1" applyBorder="1" applyAlignment="1">
      <alignment horizontal="center"/>
      <protection/>
    </xf>
    <xf numFmtId="0" fontId="26" fillId="0" borderId="48" xfId="54" applyFont="1" applyFill="1" applyBorder="1" applyAlignment="1">
      <alignment horizontal="center"/>
      <protection/>
    </xf>
    <xf numFmtId="2" fontId="14" fillId="0" borderId="65" xfId="54" applyNumberFormat="1" applyFont="1" applyFill="1" applyBorder="1" applyAlignment="1">
      <alignment horizontal="center"/>
      <protection/>
    </xf>
    <xf numFmtId="0" fontId="25" fillId="0" borderId="48" xfId="54" applyFont="1" applyFill="1" applyBorder="1" applyAlignment="1">
      <alignment horizontal="center"/>
      <protection/>
    </xf>
    <xf numFmtId="2" fontId="21" fillId="22" borderId="29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2" fontId="23" fillId="0" borderId="64" xfId="0" applyNumberFormat="1" applyFont="1" applyFill="1" applyBorder="1" applyAlignment="1">
      <alignment horizontal="center" vertical="center"/>
    </xf>
    <xf numFmtId="2" fontId="23" fillId="0" borderId="30" xfId="0" applyNumberFormat="1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wrapText="1"/>
    </xf>
    <xf numFmtId="2" fontId="29" fillId="0" borderId="31" xfId="0" applyNumberFormat="1" applyFont="1" applyFill="1" applyBorder="1" applyAlignment="1">
      <alignment horizontal="center" vertical="center"/>
    </xf>
    <xf numFmtId="2" fontId="29" fillId="0" borderId="48" xfId="0" applyNumberFormat="1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2" fontId="29" fillId="0" borderId="34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wrapText="1"/>
    </xf>
    <xf numFmtId="2" fontId="29" fillId="0" borderId="20" xfId="0" applyNumberFormat="1" applyFont="1" applyFill="1" applyBorder="1" applyAlignment="1">
      <alignment horizontal="center" vertical="center"/>
    </xf>
    <xf numFmtId="2" fontId="29" fillId="0" borderId="64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2" fontId="0" fillId="0" borderId="64" xfId="0" applyNumberFormat="1" applyFill="1" applyBorder="1" applyAlignment="1">
      <alignment horizontal="center" vertical="center"/>
    </xf>
    <xf numFmtId="0" fontId="23" fillId="0" borderId="40" xfId="0" applyFont="1" applyFill="1" applyBorder="1" applyAlignment="1">
      <alignment wrapText="1"/>
    </xf>
    <xf numFmtId="2" fontId="23" fillId="0" borderId="37" xfId="0" applyNumberFormat="1" applyFont="1" applyFill="1" applyBorder="1" applyAlignment="1">
      <alignment horizontal="center" vertical="center"/>
    </xf>
    <xf numFmtId="2" fontId="23" fillId="0" borderId="39" xfId="0" applyNumberFormat="1" applyFont="1" applyFill="1" applyBorder="1" applyAlignment="1">
      <alignment horizontal="center" vertical="center"/>
    </xf>
    <xf numFmtId="2" fontId="23" fillId="0" borderId="66" xfId="0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2" fontId="23" fillId="0" borderId="65" xfId="0" applyNumberFormat="1" applyFont="1" applyFill="1" applyBorder="1" applyAlignment="1">
      <alignment/>
    </xf>
    <xf numFmtId="2" fontId="23" fillId="0" borderId="40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wrapText="1"/>
    </xf>
    <xf numFmtId="2" fontId="29" fillId="0" borderId="49" xfId="0" applyNumberFormat="1" applyFont="1" applyFill="1" applyBorder="1" applyAlignment="1">
      <alignment horizontal="center" vertical="center"/>
    </xf>
    <xf numFmtId="2" fontId="29" fillId="0" borderId="50" xfId="0" applyNumberFormat="1" applyFont="1" applyFill="1" applyBorder="1" applyAlignment="1">
      <alignment horizontal="center" vertical="center"/>
    </xf>
    <xf numFmtId="2" fontId="29" fillId="0" borderId="52" xfId="0" applyNumberFormat="1" applyFont="1" applyFill="1" applyBorder="1" applyAlignment="1">
      <alignment horizontal="center" vertical="center"/>
    </xf>
    <xf numFmtId="2" fontId="29" fillId="0" borderId="73" xfId="0" applyNumberFormat="1" applyFont="1" applyFill="1" applyBorder="1" applyAlignment="1">
      <alignment horizontal="center" vertical="center"/>
    </xf>
    <xf numFmtId="2" fontId="29" fillId="0" borderId="51" xfId="0" applyNumberFormat="1" applyFont="1" applyFill="1" applyBorder="1" applyAlignment="1">
      <alignment horizontal="center" vertical="center"/>
    </xf>
    <xf numFmtId="2" fontId="29" fillId="0" borderId="4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9" fillId="0" borderId="23" xfId="0" applyFont="1" applyFill="1" applyBorder="1" applyAlignment="1">
      <alignment wrapText="1"/>
    </xf>
    <xf numFmtId="2" fontId="29" fillId="0" borderId="20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2" fontId="29" fillId="0" borderId="64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88" fontId="23" fillId="0" borderId="38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wrapText="1"/>
    </xf>
    <xf numFmtId="2" fontId="29" fillId="0" borderId="42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29" fillId="0" borderId="44" xfId="0" applyNumberFormat="1" applyFont="1" applyFill="1" applyBorder="1" applyAlignment="1">
      <alignment horizontal="center" vertical="center"/>
    </xf>
    <xf numFmtId="2" fontId="29" fillId="0" borderId="43" xfId="0" applyNumberFormat="1" applyFont="1" applyFill="1" applyBorder="1" applyAlignment="1">
      <alignment horizontal="center" vertical="center"/>
    </xf>
    <xf numFmtId="2" fontId="29" fillId="0" borderId="7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9" fillId="0" borderId="40" xfId="0" applyFont="1" applyFill="1" applyBorder="1" applyAlignment="1">
      <alignment wrapText="1"/>
    </xf>
    <xf numFmtId="2" fontId="29" fillId="0" borderId="37" xfId="0" applyNumberFormat="1" applyFont="1" applyFill="1" applyBorder="1" applyAlignment="1">
      <alignment horizontal="center" vertical="center"/>
    </xf>
    <xf numFmtId="2" fontId="29" fillId="0" borderId="39" xfId="0" applyNumberFormat="1" applyFont="1" applyFill="1" applyBorder="1" applyAlignment="1">
      <alignment horizontal="center" vertical="center"/>
    </xf>
    <xf numFmtId="2" fontId="29" fillId="0" borderId="66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29" fillId="0" borderId="41" xfId="0" applyFont="1" applyFill="1" applyBorder="1" applyAlignment="1">
      <alignment wrapText="1"/>
    </xf>
    <xf numFmtId="2" fontId="29" fillId="0" borderId="54" xfId="0" applyNumberFormat="1" applyFont="1" applyFill="1" applyBorder="1" applyAlignment="1">
      <alignment horizontal="center" vertical="center"/>
    </xf>
    <xf numFmtId="2" fontId="29" fillId="0" borderId="45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wrapText="1"/>
    </xf>
    <xf numFmtId="188" fontId="0" fillId="0" borderId="0" xfId="0" applyNumberFormat="1" applyFill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58" xfId="0" applyNumberFormat="1" applyFont="1" applyFill="1" applyBorder="1" applyAlignment="1">
      <alignment horizontal="center" vertical="center"/>
    </xf>
    <xf numFmtId="2" fontId="0" fillId="0" borderId="42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43" xfId="0" applyNumberForma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2" fontId="29" fillId="0" borderId="32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29" fillId="0" borderId="76" xfId="0" applyNumberFormat="1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21" fillId="0" borderId="41" xfId="0" applyNumberFormat="1" applyFont="1" applyFill="1" applyBorder="1" applyAlignment="1">
      <alignment wrapText="1"/>
    </xf>
    <xf numFmtId="0" fontId="23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29" fillId="0" borderId="77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left" wrapText="1"/>
    </xf>
    <xf numFmtId="2" fontId="23" fillId="0" borderId="42" xfId="0" applyNumberFormat="1" applyFont="1" applyFill="1" applyBorder="1" applyAlignment="1">
      <alignment horizontal="center" vertical="center"/>
    </xf>
    <xf numFmtId="2" fontId="23" fillId="0" borderId="43" xfId="0" applyNumberFormat="1" applyFont="1" applyFill="1" applyBorder="1" applyAlignment="1">
      <alignment horizontal="center" vertical="center"/>
    </xf>
    <xf numFmtId="2" fontId="23" fillId="0" borderId="78" xfId="0" applyNumberFormat="1" applyFont="1" applyFill="1" applyBorder="1" applyAlignment="1">
      <alignment/>
    </xf>
    <xf numFmtId="0" fontId="29" fillId="24" borderId="32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left" vertical="center" wrapText="1"/>
    </xf>
    <xf numFmtId="2" fontId="29" fillId="24" borderId="31" xfId="0" applyNumberFormat="1" applyFont="1" applyFill="1" applyBorder="1" applyAlignment="1">
      <alignment horizontal="center" vertical="center"/>
    </xf>
    <xf numFmtId="2" fontId="29" fillId="24" borderId="21" xfId="0" applyNumberFormat="1" applyFont="1" applyFill="1" applyBorder="1" applyAlignment="1">
      <alignment horizontal="center" vertical="center"/>
    </xf>
    <xf numFmtId="2" fontId="29" fillId="24" borderId="22" xfId="0" applyNumberFormat="1" applyFont="1" applyFill="1" applyBorder="1" applyAlignment="1">
      <alignment horizontal="center" vertical="center"/>
    </xf>
    <xf numFmtId="2" fontId="29" fillId="24" borderId="46" xfId="0" applyNumberFormat="1" applyFont="1" applyFill="1" applyBorder="1" applyAlignment="1">
      <alignment horizontal="center" vertical="center"/>
    </xf>
    <xf numFmtId="2" fontId="29" fillId="24" borderId="47" xfId="0" applyNumberFormat="1" applyFont="1" applyFill="1" applyBorder="1" applyAlignment="1">
      <alignment horizontal="center" vertical="center"/>
    </xf>
    <xf numFmtId="2" fontId="29" fillId="24" borderId="32" xfId="0" applyNumberFormat="1" applyFont="1" applyFill="1" applyBorder="1" applyAlignment="1">
      <alignment horizontal="center" vertical="center"/>
    </xf>
    <xf numFmtId="2" fontId="29" fillId="24" borderId="33" xfId="0" applyNumberFormat="1" applyFont="1" applyFill="1" applyBorder="1" applyAlignment="1">
      <alignment horizontal="center" vertical="center"/>
    </xf>
    <xf numFmtId="2" fontId="29" fillId="24" borderId="35" xfId="0" applyNumberFormat="1" applyFont="1" applyFill="1" applyBorder="1" applyAlignment="1">
      <alignment horizontal="center" vertical="center"/>
    </xf>
    <xf numFmtId="2" fontId="29" fillId="24" borderId="34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wrapText="1"/>
    </xf>
    <xf numFmtId="0" fontId="0" fillId="0" borderId="35" xfId="0" applyFill="1" applyBorder="1" applyAlignment="1">
      <alignment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Fill="1" applyBorder="1" applyAlignment="1">
      <alignment horizontal="left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2" fontId="23" fillId="0" borderId="7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72" xfId="0" applyNumberFormat="1" applyFont="1" applyBorder="1" applyAlignment="1">
      <alignment horizontal="center" vertical="center"/>
    </xf>
    <xf numFmtId="0" fontId="22" fillId="0" borderId="0" xfId="58" applyFont="1" applyAlignment="1">
      <alignment horizontal="center" wrapText="1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2" fontId="29" fillId="24" borderId="0" xfId="0" applyNumberFormat="1" applyFont="1" applyFill="1" applyBorder="1" applyAlignment="1">
      <alignment horizontal="center" vertical="center"/>
    </xf>
    <xf numFmtId="2" fontId="23" fillId="24" borderId="20" xfId="0" applyNumberFormat="1" applyFont="1" applyFill="1" applyBorder="1" applyAlignment="1">
      <alignment horizontal="center" vertical="center"/>
    </xf>
    <xf numFmtId="2" fontId="23" fillId="24" borderId="79" xfId="0" applyNumberFormat="1" applyFont="1" applyFill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 wrapText="1"/>
    </xf>
    <xf numFmtId="2" fontId="23" fillId="0" borderId="53" xfId="0" applyNumberFormat="1" applyFont="1" applyFill="1" applyBorder="1" applyAlignment="1">
      <alignment horizontal="center" vertical="center"/>
    </xf>
    <xf numFmtId="2" fontId="23" fillId="0" borderId="41" xfId="0" applyNumberFormat="1" applyFont="1" applyFill="1" applyBorder="1" applyAlignment="1">
      <alignment/>
    </xf>
    <xf numFmtId="188" fontId="22" fillId="0" borderId="0" xfId="58" applyNumberFormat="1" applyFont="1" applyAlignment="1">
      <alignment horizontal="center" wrapText="1"/>
      <protection/>
    </xf>
    <xf numFmtId="188" fontId="0" fillId="0" borderId="52" xfId="58" applyNumberFormat="1" applyFont="1" applyBorder="1" applyAlignment="1">
      <alignment horizontal="center" vertical="center" wrapText="1"/>
      <protection/>
    </xf>
    <xf numFmtId="188" fontId="0" fillId="0" borderId="48" xfId="58" applyNumberFormat="1" applyBorder="1" applyAlignment="1">
      <alignment horizontal="center"/>
      <protection/>
    </xf>
    <xf numFmtId="188" fontId="0" fillId="0" borderId="33" xfId="58" applyNumberFormat="1" applyBorder="1" applyAlignment="1">
      <alignment horizontal="center"/>
      <protection/>
    </xf>
    <xf numFmtId="2" fontId="0" fillId="0" borderId="30" xfId="58" applyNumberFormat="1" applyBorder="1" applyAlignment="1">
      <alignment horizontal="center"/>
      <protection/>
    </xf>
    <xf numFmtId="2" fontId="0" fillId="0" borderId="20" xfId="58" applyNumberFormat="1" applyBorder="1" applyAlignment="1">
      <alignment horizontal="center"/>
      <protection/>
    </xf>
    <xf numFmtId="2" fontId="0" fillId="0" borderId="21" xfId="58" applyNumberFormat="1" applyBorder="1" applyAlignment="1">
      <alignment horizontal="center"/>
      <protection/>
    </xf>
    <xf numFmtId="0" fontId="0" fillId="0" borderId="23" xfId="58" applyFont="1" applyBorder="1">
      <alignment/>
      <protection/>
    </xf>
    <xf numFmtId="2" fontId="0" fillId="0" borderId="65" xfId="58" applyNumberFormat="1" applyBorder="1" applyAlignment="1">
      <alignment horizontal="center"/>
      <protection/>
    </xf>
    <xf numFmtId="2" fontId="0" fillId="0" borderId="37" xfId="58" applyNumberFormat="1" applyBorder="1" applyAlignment="1">
      <alignment horizontal="center"/>
      <protection/>
    </xf>
    <xf numFmtId="2" fontId="0" fillId="0" borderId="38" xfId="58" applyNumberFormat="1" applyBorder="1" applyAlignment="1">
      <alignment horizontal="center"/>
      <protection/>
    </xf>
    <xf numFmtId="2" fontId="0" fillId="0" borderId="39" xfId="58" applyNumberFormat="1" applyBorder="1" applyAlignment="1">
      <alignment horizontal="center"/>
      <protection/>
    </xf>
    <xf numFmtId="2" fontId="21" fillId="0" borderId="45" xfId="58" applyNumberFormat="1" applyFont="1" applyBorder="1" applyAlignment="1">
      <alignment horizontal="center"/>
      <protection/>
    </xf>
    <xf numFmtId="2" fontId="21" fillId="0" borderId="10" xfId="58" applyNumberFormat="1" applyFont="1" applyBorder="1" applyAlignment="1">
      <alignment horizontal="center"/>
      <protection/>
    </xf>
    <xf numFmtId="0" fontId="0" fillId="0" borderId="0" xfId="53">
      <alignment/>
      <protection/>
    </xf>
    <xf numFmtId="0" fontId="29" fillId="0" borderId="0" xfId="0" applyFont="1" applyAlignment="1">
      <alignment vertical="justify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 vertical="justify"/>
    </xf>
    <xf numFmtId="0" fontId="39" fillId="0" borderId="0" xfId="0" applyFont="1" applyAlignment="1">
      <alignment/>
    </xf>
    <xf numFmtId="0" fontId="23" fillId="0" borderId="0" xfId="0" applyFont="1" applyAlignment="1">
      <alignment horizontal="center" vertical="justify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left" vertical="justify"/>
    </xf>
    <xf numFmtId="0" fontId="29" fillId="0" borderId="0" xfId="0" applyFont="1" applyAlignment="1">
      <alignment horizontal="right" vertical="justify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distributed"/>
    </xf>
    <xf numFmtId="0" fontId="0" fillId="0" borderId="0" xfId="0" applyAlignment="1">
      <alignment horizontal="left" indent="15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textRotation="90" wrapText="1"/>
    </xf>
    <xf numFmtId="0" fontId="45" fillId="0" borderId="0" xfId="0" applyFont="1" applyAlignment="1">
      <alignment/>
    </xf>
    <xf numFmtId="2" fontId="21" fillId="0" borderId="0" xfId="56" applyFont="1" applyAlignment="1">
      <alignment vertical="center"/>
      <protection/>
    </xf>
    <xf numFmtId="2" fontId="0" fillId="0" borderId="0" xfId="56" applyFont="1" applyAlignment="1">
      <alignment vertical="center"/>
      <protection/>
    </xf>
    <xf numFmtId="2" fontId="0" fillId="0" borderId="0" xfId="56" applyFont="1" applyFill="1" applyAlignment="1">
      <alignment vertical="center"/>
      <protection/>
    </xf>
    <xf numFmtId="1" fontId="0" fillId="0" borderId="0" xfId="56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2" fontId="0" fillId="0" borderId="42" xfId="56" applyFont="1" applyBorder="1" applyAlignment="1">
      <alignment horizontal="center" vertical="center" wrapText="1"/>
      <protection/>
    </xf>
    <xf numFmtId="2" fontId="0" fillId="0" borderId="10" xfId="56" applyFont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 wrapText="1"/>
      <protection/>
    </xf>
    <xf numFmtId="2" fontId="29" fillId="0" borderId="43" xfId="56" applyFont="1" applyBorder="1" applyAlignment="1">
      <alignment horizontal="center" vertical="center" wrapText="1"/>
      <protection/>
    </xf>
    <xf numFmtId="2" fontId="0" fillId="0" borderId="15" xfId="56" applyFont="1" applyBorder="1" applyAlignment="1">
      <alignment vertical="center"/>
      <protection/>
    </xf>
    <xf numFmtId="2" fontId="0" fillId="0" borderId="16" xfId="56" applyFont="1" applyBorder="1" applyAlignment="1">
      <alignment horizontal="center" vertical="center"/>
      <protection/>
    </xf>
    <xf numFmtId="1" fontId="0" fillId="0" borderId="16" xfId="56" applyNumberFormat="1" applyFont="1" applyBorder="1" applyAlignment="1">
      <alignment horizontal="center" vertical="center"/>
      <protection/>
    </xf>
    <xf numFmtId="1" fontId="0" fillId="0" borderId="17" xfId="56" applyNumberFormat="1" applyFont="1" applyBorder="1" applyAlignment="1">
      <alignment horizontal="center" vertical="center"/>
      <protection/>
    </xf>
    <xf numFmtId="188" fontId="0" fillId="0" borderId="0" xfId="56" applyNumberFormat="1" applyFont="1" applyFill="1" applyAlignment="1">
      <alignment vertical="center"/>
      <protection/>
    </xf>
    <xf numFmtId="2" fontId="0" fillId="0" borderId="20" xfId="56" applyFont="1" applyBorder="1" applyAlignment="1">
      <alignment vertical="center"/>
      <protection/>
    </xf>
    <xf numFmtId="2" fontId="0" fillId="0" borderId="21" xfId="56" applyFont="1" applyBorder="1" applyAlignment="1">
      <alignment horizontal="center" vertical="center"/>
      <protection/>
    </xf>
    <xf numFmtId="2" fontId="0" fillId="0" borderId="22" xfId="56" applyFont="1" applyBorder="1" applyAlignment="1">
      <alignment horizontal="center" vertical="center"/>
      <protection/>
    </xf>
    <xf numFmtId="2" fontId="21" fillId="24" borderId="37" xfId="56" applyFont="1" applyFill="1" applyBorder="1" applyAlignment="1">
      <alignment vertical="center"/>
      <protection/>
    </xf>
    <xf numFmtId="2" fontId="21" fillId="24" borderId="38" xfId="56" applyFont="1" applyFill="1" applyBorder="1" applyAlignment="1">
      <alignment vertical="center"/>
      <protection/>
    </xf>
    <xf numFmtId="1" fontId="21" fillId="24" borderId="38" xfId="56" applyNumberFormat="1" applyFont="1" applyFill="1" applyBorder="1" applyAlignment="1">
      <alignment horizontal="center" vertical="center"/>
      <protection/>
    </xf>
    <xf numFmtId="2" fontId="21" fillId="0" borderId="42" xfId="56" applyFont="1" applyBorder="1" applyAlignment="1">
      <alignment vertical="center" wrapText="1"/>
      <protection/>
    </xf>
    <xf numFmtId="2" fontId="21" fillId="0" borderId="10" xfId="56" applyFont="1" applyBorder="1" applyAlignment="1">
      <alignment vertical="center"/>
      <protection/>
    </xf>
    <xf numFmtId="2" fontId="21" fillId="0" borderId="10" xfId="56" applyNumberFormat="1" applyFont="1" applyBorder="1" applyAlignment="1">
      <alignment horizontal="center" vertical="center"/>
      <protection/>
    </xf>
    <xf numFmtId="2" fontId="21" fillId="0" borderId="43" xfId="56" applyNumberFormat="1" applyFont="1" applyBorder="1" applyAlignment="1">
      <alignment horizontal="center" vertical="center"/>
      <protection/>
    </xf>
    <xf numFmtId="2" fontId="21" fillId="0" borderId="0" xfId="56" applyFont="1" applyFill="1" applyAlignment="1">
      <alignment vertical="center"/>
      <protection/>
    </xf>
    <xf numFmtId="188" fontId="0" fillId="0" borderId="32" xfId="57" applyFont="1" applyFill="1" applyBorder="1" applyAlignment="1">
      <alignment vertical="center" wrapText="1"/>
      <protection/>
    </xf>
    <xf numFmtId="188" fontId="0" fillId="0" borderId="33" xfId="57" applyFont="1" applyFill="1" applyBorder="1" applyAlignment="1">
      <alignment horizontal="center" vertical="center" wrapText="1"/>
      <protection/>
    </xf>
    <xf numFmtId="188" fontId="0" fillId="0" borderId="33" xfId="56" applyNumberFormat="1" applyFont="1" applyBorder="1" applyAlignment="1">
      <alignment horizontal="center" vertical="center"/>
      <protection/>
    </xf>
    <xf numFmtId="188" fontId="0" fillId="0" borderId="34" xfId="56" applyNumberFormat="1" applyFont="1" applyBorder="1" applyAlignment="1">
      <alignment horizontal="center" vertical="center"/>
      <protection/>
    </xf>
    <xf numFmtId="188" fontId="0" fillId="0" borderId="20" xfId="57" applyFont="1" applyFill="1" applyBorder="1" applyAlignment="1">
      <alignment vertical="center"/>
      <protection/>
    </xf>
    <xf numFmtId="188" fontId="0" fillId="0" borderId="21" xfId="57" applyFont="1" applyFill="1" applyBorder="1" applyAlignment="1">
      <alignment vertical="center"/>
      <protection/>
    </xf>
    <xf numFmtId="189" fontId="0" fillId="0" borderId="21" xfId="56" applyNumberFormat="1" applyFont="1" applyBorder="1" applyAlignment="1">
      <alignment horizontal="center" vertical="center"/>
      <protection/>
    </xf>
    <xf numFmtId="189" fontId="0" fillId="0" borderId="22" xfId="56" applyNumberFormat="1" applyFont="1" applyBorder="1" applyAlignment="1">
      <alignment horizontal="center" vertical="center"/>
      <protection/>
    </xf>
    <xf numFmtId="188" fontId="0" fillId="0" borderId="37" xfId="57" applyFont="1" applyFill="1" applyBorder="1" applyAlignment="1">
      <alignment vertical="center" wrapText="1"/>
      <protection/>
    </xf>
    <xf numFmtId="188" fontId="0" fillId="0" borderId="38" xfId="57" applyFont="1" applyFill="1" applyBorder="1" applyAlignment="1">
      <alignment horizontal="center" vertical="center" wrapText="1"/>
      <protection/>
    </xf>
    <xf numFmtId="188" fontId="0" fillId="0" borderId="11" xfId="57" applyNumberFormat="1" applyFont="1" applyFill="1" applyBorder="1" applyAlignment="1">
      <alignment horizontal="center" vertical="center"/>
      <protection/>
    </xf>
    <xf numFmtId="188" fontId="0" fillId="0" borderId="12" xfId="57" applyNumberFormat="1" applyFont="1" applyFill="1" applyBorder="1" applyAlignment="1">
      <alignment horizontal="center" vertical="center"/>
      <protection/>
    </xf>
    <xf numFmtId="2" fontId="21" fillId="0" borderId="42" xfId="56" applyFont="1" applyBorder="1" applyAlignment="1">
      <alignment vertical="center"/>
      <protection/>
    </xf>
    <xf numFmtId="188" fontId="21" fillId="0" borderId="10" xfId="57" applyFont="1" applyFill="1" applyBorder="1" applyAlignment="1">
      <alignment horizontal="center" vertical="center"/>
      <protection/>
    </xf>
    <xf numFmtId="2" fontId="21" fillId="0" borderId="10" xfId="56" applyFont="1" applyBorder="1" applyAlignment="1">
      <alignment horizontal="center" vertical="center" wrapText="1"/>
      <protection/>
    </xf>
    <xf numFmtId="188" fontId="21" fillId="0" borderId="0" xfId="56" applyNumberFormat="1" applyFont="1" applyFill="1" applyAlignment="1">
      <alignment vertical="center"/>
      <protection/>
    </xf>
    <xf numFmtId="4" fontId="21" fillId="0" borderId="0" xfId="56" applyNumberFormat="1" applyFont="1" applyAlignment="1">
      <alignment vertical="center"/>
      <protection/>
    </xf>
    <xf numFmtId="188" fontId="0" fillId="0" borderId="16" xfId="56" applyNumberFormat="1" applyFont="1" applyBorder="1" applyAlignment="1">
      <alignment horizontal="center" vertical="center"/>
      <protection/>
    </xf>
    <xf numFmtId="2" fontId="0" fillId="0" borderId="0" xfId="55" applyNumberFormat="1" applyFill="1">
      <alignment/>
      <protection/>
    </xf>
    <xf numFmtId="0" fontId="40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90" fontId="0" fillId="0" borderId="21" xfId="0" applyNumberForma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190" fontId="21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55" applyNumberFormat="1" applyFont="1" applyFill="1" applyAlignment="1">
      <alignment horizontal="left" vertical="center" wrapText="1"/>
      <protection/>
    </xf>
    <xf numFmtId="2" fontId="0" fillId="0" borderId="0" xfId="55" applyNumberFormat="1" applyFont="1" applyFill="1" applyAlignment="1">
      <alignment horizontal="left" vertical="center"/>
      <protection/>
    </xf>
    <xf numFmtId="0" fontId="21" fillId="0" borderId="23" xfId="55" applyFont="1" applyFill="1" applyBorder="1" applyAlignment="1">
      <alignment vertical="top" wrapText="1"/>
      <protection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0" fontId="22" fillId="0" borderId="0" xfId="55" applyFont="1" applyFill="1" applyAlignment="1">
      <alignment horizontal="center"/>
      <protection/>
    </xf>
    <xf numFmtId="0" fontId="0" fillId="0" borderId="80" xfId="55" applyFont="1" applyFill="1" applyBorder="1" applyAlignment="1">
      <alignment horizontal="left" wrapText="1"/>
      <protection/>
    </xf>
    <xf numFmtId="0" fontId="0" fillId="0" borderId="80" xfId="55" applyFill="1" applyBorder="1" applyAlignment="1">
      <alignment horizontal="left" wrapText="1"/>
      <protection/>
    </xf>
    <xf numFmtId="0" fontId="31" fillId="0" borderId="0" xfId="55" applyFont="1" applyFill="1" applyBorder="1" applyAlignment="1">
      <alignment horizontal="center" vertical="center"/>
      <protection/>
    </xf>
    <xf numFmtId="0" fontId="0" fillId="0" borderId="0" xfId="55" applyFill="1" applyAlignment="1">
      <alignment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0" fillId="0" borderId="0" xfId="55" applyFill="1" applyAlignment="1">
      <alignment horizontal="center"/>
      <protection/>
    </xf>
    <xf numFmtId="0" fontId="23" fillId="0" borderId="0" xfId="0" applyFont="1" applyBorder="1" applyAlignment="1">
      <alignment vertic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justify"/>
    </xf>
    <xf numFmtId="0" fontId="0" fillId="0" borderId="0" xfId="0" applyAlignment="1">
      <alignment horizontal="left"/>
    </xf>
    <xf numFmtId="0" fontId="23" fillId="0" borderId="0" xfId="0" applyFont="1" applyAlignment="1">
      <alignment vertic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1" fillId="0" borderId="5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22" fillId="0" borderId="8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22" fillId="0" borderId="0" xfId="56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2" fontId="22" fillId="0" borderId="0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4" xfId="54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24" fillId="0" borderId="14" xfId="54" applyNumberFormat="1" applyFont="1" applyFill="1" applyBorder="1" applyAlignment="1">
      <alignment horizontal="center" vertical="center" wrapText="1"/>
      <protection/>
    </xf>
    <xf numFmtId="2" fontId="0" fillId="0" borderId="36" xfId="0" applyNumberFormat="1" applyFill="1" applyBorder="1" applyAlignment="1">
      <alignment horizontal="center"/>
    </xf>
    <xf numFmtId="0" fontId="21" fillId="0" borderId="42" xfId="54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80" xfId="54" applyFont="1" applyFill="1" applyBorder="1" applyAlignment="1">
      <alignment wrapText="1"/>
      <protection/>
    </xf>
    <xf numFmtId="0" fontId="0" fillId="0" borderId="80" xfId="0" applyBorder="1" applyAlignment="1">
      <alignment wrapText="1"/>
    </xf>
    <xf numFmtId="2" fontId="24" fillId="0" borderId="62" xfId="54" applyNumberFormat="1" applyFont="1" applyFill="1" applyBorder="1" applyAlignment="1">
      <alignment horizontal="center" vertical="center" wrapText="1"/>
      <protection/>
    </xf>
    <xf numFmtId="2" fontId="0" fillId="0" borderId="29" xfId="0" applyNumberForma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188" fontId="0" fillId="0" borderId="0" xfId="0" applyNumberFormat="1" applyFont="1" applyFill="1" applyAlignment="1">
      <alignment horizontal="right" vertical="center" wrapText="1"/>
    </xf>
    <xf numFmtId="188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54" applyFont="1" applyFill="1" applyBorder="1" applyAlignment="1">
      <alignment horizontal="center"/>
      <protection/>
    </xf>
    <xf numFmtId="190" fontId="22" fillId="0" borderId="0" xfId="54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80" xfId="0" applyFont="1" applyBorder="1" applyAlignment="1">
      <alignment horizontal="center" wrapText="1"/>
    </xf>
    <xf numFmtId="0" fontId="0" fillId="0" borderId="80" xfId="0" applyFont="1" applyBorder="1" applyAlignment="1">
      <alignment wrapText="1"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wrapText="1"/>
    </xf>
    <xf numFmtId="0" fontId="0" fillId="0" borderId="78" xfId="0" applyFont="1" applyFill="1" applyBorder="1" applyAlignment="1">
      <alignment wrapText="1"/>
    </xf>
    <xf numFmtId="0" fontId="0" fillId="0" borderId="53" xfId="0" applyFont="1" applyFill="1" applyBorder="1" applyAlignment="1">
      <alignment vertical="center"/>
    </xf>
    <xf numFmtId="0" fontId="23" fillId="0" borderId="62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/>
    </xf>
    <xf numFmtId="0" fontId="0" fillId="0" borderId="53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3" xfId="0" applyFill="1" applyBorder="1" applyAlignment="1">
      <alignment wrapText="1"/>
    </xf>
    <xf numFmtId="0" fontId="21" fillId="0" borderId="55" xfId="0" applyFont="1" applyFill="1" applyBorder="1" applyAlignment="1">
      <alignment horizontal="left" vertical="center" wrapText="1"/>
    </xf>
    <xf numFmtId="0" fontId="21" fillId="0" borderId="71" xfId="0" applyFont="1" applyFill="1" applyBorder="1" applyAlignment="1">
      <alignment horizontal="left" vertical="center" wrapText="1"/>
    </xf>
    <xf numFmtId="0" fontId="14" fillId="0" borderId="16" xfId="54" applyFont="1" applyBorder="1" applyAlignment="1">
      <alignment horizontal="center" vertical="center" wrapText="1"/>
      <protection/>
    </xf>
    <xf numFmtId="0" fontId="14" fillId="0" borderId="26" xfId="54" applyFont="1" applyBorder="1" applyAlignment="1">
      <alignment horizontal="center" vertical="center"/>
      <protection/>
    </xf>
    <xf numFmtId="0" fontId="14" fillId="0" borderId="15" xfId="54" applyFont="1" applyBorder="1" applyAlignment="1">
      <alignment horizontal="center" vertical="center" wrapText="1"/>
      <protection/>
    </xf>
    <xf numFmtId="0" fontId="14" fillId="0" borderId="25" xfId="54" applyFont="1" applyBorder="1" applyAlignment="1">
      <alignment horizontal="center" vertical="center"/>
      <protection/>
    </xf>
    <xf numFmtId="0" fontId="25" fillId="0" borderId="16" xfId="54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2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3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40" xfId="0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23" fillId="24" borderId="62" xfId="0" applyFont="1" applyFill="1" applyBorder="1" applyAlignment="1">
      <alignment horizontal="center" wrapText="1"/>
    </xf>
    <xf numFmtId="0" fontId="23" fillId="24" borderId="29" xfId="0" applyFont="1" applyFill="1" applyBorder="1" applyAlignment="1">
      <alignment horizontal="center"/>
    </xf>
    <xf numFmtId="188" fontId="0" fillId="0" borderId="8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/>
    </xf>
    <xf numFmtId="0" fontId="29" fillId="0" borderId="4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44" xfId="0" applyFont="1" applyBorder="1" applyAlignment="1">
      <alignment wrapText="1"/>
    </xf>
    <xf numFmtId="188" fontId="0" fillId="0" borderId="0" xfId="58" applyNumberFormat="1" applyFont="1" applyAlignment="1">
      <alignment horizontal="right" vertical="center" wrapText="1"/>
      <protection/>
    </xf>
    <xf numFmtId="188" fontId="0" fillId="0" borderId="0" xfId="58" applyNumberFormat="1" applyAlignment="1">
      <alignment horizontal="right" vertical="center"/>
      <protection/>
    </xf>
    <xf numFmtId="0" fontId="0" fillId="0" borderId="60" xfId="58" applyBorder="1" applyAlignment="1">
      <alignment horizontal="center" vertical="center" wrapText="1"/>
      <protection/>
    </xf>
    <xf numFmtId="0" fontId="0" fillId="0" borderId="49" xfId="58" applyBorder="1" applyAlignment="1">
      <alignment horizontal="center" vertical="center" wrapText="1"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 applyAlignment="1">
      <alignment horizontal="center" wrapText="1"/>
      <protection/>
    </xf>
    <xf numFmtId="188" fontId="0" fillId="0" borderId="42" xfId="58" applyNumberFormat="1" applyBorder="1" applyAlignment="1">
      <alignment horizontal="center" vertical="center" wrapText="1"/>
      <protection/>
    </xf>
    <xf numFmtId="188" fontId="0" fillId="0" borderId="10" xfId="58" applyNumberFormat="1" applyBorder="1" applyAlignment="1">
      <alignment horizontal="center" vertical="center" wrapText="1"/>
      <protection/>
    </xf>
    <xf numFmtId="188" fontId="0" fillId="0" borderId="43" xfId="58" applyNumberFormat="1" applyBorder="1" applyAlignment="1">
      <alignment wrapText="1"/>
      <protection/>
    </xf>
    <xf numFmtId="0" fontId="0" fillId="0" borderId="18" xfId="58" applyBorder="1" applyAlignment="1">
      <alignment horizontal="center" vertical="center" wrapText="1"/>
      <protection/>
    </xf>
    <xf numFmtId="0" fontId="0" fillId="0" borderId="28" xfId="58" applyBorder="1" applyAlignment="1">
      <alignment horizontal="center" vertical="center" wrapText="1"/>
      <protection/>
    </xf>
    <xf numFmtId="188" fontId="0" fillId="0" borderId="62" xfId="58" applyNumberFormat="1" applyBorder="1" applyAlignment="1">
      <alignment horizontal="center" vertical="center" wrapText="1"/>
      <protection/>
    </xf>
    <xf numFmtId="188" fontId="0" fillId="0" borderId="29" xfId="58" applyNumberForma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убль 2 ООО Теплоэнергия Интерполяция норм тепл.потерь по годам" xfId="53"/>
    <cellStyle name="Обычный_Программа котельных № 2,3,5" xfId="54"/>
    <cellStyle name="Обычный_Проект отопление+ГВС УЖКС 2014г" xfId="55"/>
    <cellStyle name="Обычный_расчет ТЭ на год" xfId="56"/>
    <cellStyle name="Обычный_структура" xfId="57"/>
    <cellStyle name="Обычный_Тепло Производственная программа ООО АлтайЭнергоРесурс на 2013 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109</xdr:row>
      <xdr:rowOff>28575</xdr:rowOff>
    </xdr:from>
    <xdr:to>
      <xdr:col>5</xdr:col>
      <xdr:colOff>247650</xdr:colOff>
      <xdr:row>111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714625" y="19802475"/>
          <a:ext cx="685800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Склад</a:t>
          </a:r>
        </a:p>
      </xdr:txBody>
    </xdr:sp>
    <xdr:clientData/>
  </xdr:twoCellAnchor>
  <xdr:twoCellAnchor>
    <xdr:from>
      <xdr:col>1</xdr:col>
      <xdr:colOff>9525</xdr:colOff>
      <xdr:row>109</xdr:row>
      <xdr:rowOff>85725</xdr:rowOff>
    </xdr:from>
    <xdr:to>
      <xdr:col>1</xdr:col>
      <xdr:colOff>238125</xdr:colOff>
      <xdr:row>110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723900" y="198596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112</xdr:row>
      <xdr:rowOff>114300</xdr:rowOff>
    </xdr:from>
    <xdr:to>
      <xdr:col>2</xdr:col>
      <xdr:colOff>533400</xdr:colOff>
      <xdr:row>115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171575" y="20373975"/>
          <a:ext cx="685800" cy="4476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Бытовые пом.
</a:t>
          </a:r>
        </a:p>
      </xdr:txBody>
    </xdr:sp>
    <xdr:clientData/>
  </xdr:twoCellAnchor>
  <xdr:twoCellAnchor>
    <xdr:from>
      <xdr:col>2</xdr:col>
      <xdr:colOff>85725</xdr:colOff>
      <xdr:row>124</xdr:row>
      <xdr:rowOff>76200</xdr:rowOff>
    </xdr:from>
    <xdr:to>
      <xdr:col>3</xdr:col>
      <xdr:colOff>466725</xdr:colOff>
      <xdr:row>127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09700" y="22278975"/>
          <a:ext cx="990600" cy="4095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Админ.
</a:t>
          </a:r>
          <a:r>
            <a:rPr lang="en-US" cap="none" sz="1000" b="0" i="0" u="none" baseline="0">
              <a:solidFill>
                <a:srgbClr val="000000"/>
              </a:solidFill>
            </a:rPr>
            <a:t>здание</a:t>
          </a:r>
        </a:p>
      </xdr:txBody>
    </xdr:sp>
    <xdr:clientData/>
  </xdr:twoCellAnchor>
  <xdr:twoCellAnchor>
    <xdr:from>
      <xdr:col>1</xdr:col>
      <xdr:colOff>0</xdr:colOff>
      <xdr:row>125</xdr:row>
      <xdr:rowOff>9525</xdr:rowOff>
    </xdr:from>
    <xdr:to>
      <xdr:col>1</xdr:col>
      <xdr:colOff>228600</xdr:colOff>
      <xdr:row>126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714375" y="223742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138</xdr:row>
      <xdr:rowOff>0</xdr:rowOff>
    </xdr:from>
    <xdr:to>
      <xdr:col>1</xdr:col>
      <xdr:colOff>476250</xdr:colOff>
      <xdr:row>140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485775" y="24469725"/>
          <a:ext cx="704850" cy="4000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27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66675</xdr:colOff>
      <xdr:row>137</xdr:row>
      <xdr:rowOff>133350</xdr:rowOff>
    </xdr:from>
    <xdr:to>
      <xdr:col>6</xdr:col>
      <xdr:colOff>104775</xdr:colOff>
      <xdr:row>140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3219450" y="24441150"/>
          <a:ext cx="64770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21</a:t>
          </a:r>
        </a:p>
      </xdr:txBody>
    </xdr:sp>
    <xdr:clientData/>
  </xdr:twoCellAnchor>
  <xdr:twoCellAnchor>
    <xdr:from>
      <xdr:col>8</xdr:col>
      <xdr:colOff>152400</xdr:colOff>
      <xdr:row>137</xdr:row>
      <xdr:rowOff>152400</xdr:rowOff>
    </xdr:from>
    <xdr:to>
      <xdr:col>9</xdr:col>
      <xdr:colOff>123825</xdr:colOff>
      <xdr:row>140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5133975" y="24460200"/>
          <a:ext cx="581025" cy="3905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19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135</xdr:row>
      <xdr:rowOff>114300</xdr:rowOff>
    </xdr:from>
    <xdr:to>
      <xdr:col>1</xdr:col>
      <xdr:colOff>238125</xdr:colOff>
      <xdr:row>137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723900" y="24098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135</xdr:row>
      <xdr:rowOff>114300</xdr:rowOff>
    </xdr:from>
    <xdr:to>
      <xdr:col>5</xdr:col>
      <xdr:colOff>428625</xdr:colOff>
      <xdr:row>137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3352800" y="24098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135</xdr:row>
      <xdr:rowOff>123825</xdr:rowOff>
    </xdr:from>
    <xdr:to>
      <xdr:col>8</xdr:col>
      <xdr:colOff>504825</xdr:colOff>
      <xdr:row>137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5257800" y="241077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104</xdr:row>
      <xdr:rowOff>114300</xdr:rowOff>
    </xdr:from>
    <xdr:to>
      <xdr:col>3</xdr:col>
      <xdr:colOff>219075</xdr:colOff>
      <xdr:row>106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704850" y="19078575"/>
          <a:ext cx="1447800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и</a:t>
          </a:r>
        </a:p>
      </xdr:txBody>
    </xdr:sp>
    <xdr:clientData/>
  </xdr:twoCellAnchor>
  <xdr:twoCellAnchor>
    <xdr:from>
      <xdr:col>11</xdr:col>
      <xdr:colOff>28575</xdr:colOff>
      <xdr:row>137</xdr:row>
      <xdr:rowOff>161925</xdr:rowOff>
    </xdr:from>
    <xdr:to>
      <xdr:col>12</xdr:col>
      <xdr:colOff>171450</xdr:colOff>
      <xdr:row>139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6838950" y="24469725"/>
          <a:ext cx="752475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ОВД, Кирова 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ОВД, Кирова 15</a:t>
          </a:r>
        </a:p>
      </xdr:txBody>
    </xdr:sp>
    <xdr:clientData/>
  </xdr:twoCellAnchor>
  <xdr:oneCellAnchor>
    <xdr:from>
      <xdr:col>33</xdr:col>
      <xdr:colOff>581025</xdr:colOff>
      <xdr:row>170</xdr:row>
      <xdr:rowOff>19050</xdr:rowOff>
    </xdr:from>
    <xdr:ext cx="9810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0812125" y="298513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171450</xdr:colOff>
      <xdr:row>108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1984950" y="1961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83</xdr:col>
      <xdr:colOff>409575</xdr:colOff>
      <xdr:row>70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1120675" y="1342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571500</xdr:colOff>
      <xdr:row>132</xdr:row>
      <xdr:rowOff>123825</xdr:rowOff>
    </xdr:from>
    <xdr:ext cx="657225" cy="171450"/>
    <xdr:sp>
      <xdr:nvSpPr>
        <xdr:cNvPr id="17" name="Text Box 17"/>
        <xdr:cNvSpPr txBox="1">
          <a:spLocks noChangeArrowheads="1"/>
        </xdr:cNvSpPr>
      </xdr:nvSpPr>
      <xdr:spPr>
        <a:xfrm>
          <a:off x="20193000" y="236220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ул. Кирова</a:t>
          </a:r>
        </a:p>
      </xdr:txBody>
    </xdr:sp>
    <xdr:clientData/>
  </xdr:oneCellAnchor>
  <xdr:oneCellAnchor>
    <xdr:from>
      <xdr:col>12</xdr:col>
      <xdr:colOff>314325</xdr:colOff>
      <xdr:row>145</xdr:row>
      <xdr:rowOff>76200</xdr:rowOff>
    </xdr:from>
    <xdr:ext cx="161925" cy="1171575"/>
    <xdr:sp>
      <xdr:nvSpPr>
        <xdr:cNvPr id="18" name="Text Box 18"/>
        <xdr:cNvSpPr txBox="1">
          <a:spLocks noChangeArrowheads="1"/>
        </xdr:cNvSpPr>
      </xdr:nvSpPr>
      <xdr:spPr>
        <a:xfrm>
          <a:off x="7734300" y="25679400"/>
          <a:ext cx="1619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пер. Первомайский</a:t>
          </a:r>
        </a:p>
      </xdr:txBody>
    </xdr:sp>
    <xdr:clientData/>
  </xdr:oneCellAnchor>
  <xdr:oneCellAnchor>
    <xdr:from>
      <xdr:col>6</xdr:col>
      <xdr:colOff>257175</xdr:colOff>
      <xdr:row>132</xdr:row>
      <xdr:rowOff>123825</xdr:rowOff>
    </xdr:from>
    <xdr:ext cx="695325" cy="171450"/>
    <xdr:sp>
      <xdr:nvSpPr>
        <xdr:cNvPr id="19" name="Text Box 19"/>
        <xdr:cNvSpPr txBox="1">
          <a:spLocks noChangeArrowheads="1"/>
        </xdr:cNvSpPr>
      </xdr:nvSpPr>
      <xdr:spPr>
        <a:xfrm>
          <a:off x="4019550" y="23622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ул. Кирова</a:t>
          </a:r>
        </a:p>
      </xdr:txBody>
    </xdr:sp>
    <xdr:clientData/>
  </xdr:oneCellAnchor>
  <xdr:twoCellAnchor>
    <xdr:from>
      <xdr:col>2</xdr:col>
      <xdr:colOff>9525</xdr:colOff>
      <xdr:row>127</xdr:row>
      <xdr:rowOff>152400</xdr:rowOff>
    </xdr:from>
    <xdr:to>
      <xdr:col>3</xdr:col>
      <xdr:colOff>219075</xdr:colOff>
      <xdr:row>127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333500" y="22840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137</xdr:row>
      <xdr:rowOff>9525</xdr:rowOff>
    </xdr:from>
    <xdr:to>
      <xdr:col>1</xdr:col>
      <xdr:colOff>133350</xdr:colOff>
      <xdr:row>137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838200" y="24317325"/>
          <a:ext cx="95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126</xdr:row>
      <xdr:rowOff>85725</xdr:rowOff>
    </xdr:from>
    <xdr:to>
      <xdr:col>1</xdr:col>
      <xdr:colOff>123825</xdr:colOff>
      <xdr:row>135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838200" y="22612350"/>
          <a:ext cx="0" cy="14763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114300</xdr:colOff>
      <xdr:row>131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525" y="233553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110</xdr:row>
      <xdr:rowOff>152400</xdr:rowOff>
    </xdr:from>
    <xdr:to>
      <xdr:col>1</xdr:col>
      <xdr:colOff>104775</xdr:colOff>
      <xdr:row>125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819150" y="20088225"/>
          <a:ext cx="0" cy="2295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125</xdr:row>
      <xdr:rowOff>142875</xdr:rowOff>
    </xdr:from>
    <xdr:to>
      <xdr:col>2</xdr:col>
      <xdr:colOff>95250</xdr:colOff>
      <xdr:row>125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942975" y="22507575"/>
          <a:ext cx="4762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125</xdr:row>
      <xdr:rowOff>133350</xdr:rowOff>
    </xdr:from>
    <xdr:to>
      <xdr:col>2</xdr:col>
      <xdr:colOff>28575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085850" y="22498050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104775</xdr:colOff>
      <xdr:row>120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1555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107</xdr:row>
      <xdr:rowOff>152400</xdr:rowOff>
    </xdr:from>
    <xdr:to>
      <xdr:col>3</xdr:col>
      <xdr:colOff>0</xdr:colOff>
      <xdr:row>107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952500" y="196024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106</xdr:row>
      <xdr:rowOff>142875</xdr:rowOff>
    </xdr:from>
    <xdr:to>
      <xdr:col>1</xdr:col>
      <xdr:colOff>304800</xdr:colOff>
      <xdr:row>109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847725" y="19431000"/>
          <a:ext cx="171450" cy="4286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110</xdr:row>
      <xdr:rowOff>57150</xdr:rowOff>
    </xdr:from>
    <xdr:to>
      <xdr:col>4</xdr:col>
      <xdr:colOff>161925</xdr:colOff>
      <xdr:row>110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952500" y="1999297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111</xdr:row>
      <xdr:rowOff>0</xdr:rowOff>
    </xdr:from>
    <xdr:to>
      <xdr:col>1</xdr:col>
      <xdr:colOff>561975</xdr:colOff>
      <xdr:row>112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933450" y="20097750"/>
          <a:ext cx="342900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111</xdr:row>
      <xdr:rowOff>152400</xdr:rowOff>
    </xdr:from>
    <xdr:to>
      <xdr:col>3</xdr:col>
      <xdr:colOff>76200</xdr:colOff>
      <xdr:row>111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123950" y="202501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136</xdr:row>
      <xdr:rowOff>76200</xdr:rowOff>
    </xdr:from>
    <xdr:to>
      <xdr:col>5</xdr:col>
      <xdr:colOff>200025</xdr:colOff>
      <xdr:row>136</xdr:row>
      <xdr:rowOff>76200</xdr:rowOff>
    </xdr:to>
    <xdr:sp>
      <xdr:nvSpPr>
        <xdr:cNvPr id="33" name="Line 33"/>
        <xdr:cNvSpPr>
          <a:spLocks/>
        </xdr:cNvSpPr>
      </xdr:nvSpPr>
      <xdr:spPr>
        <a:xfrm flipH="1">
          <a:off x="962025" y="24222075"/>
          <a:ext cx="2390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137</xdr:row>
      <xdr:rowOff>19050</xdr:rowOff>
    </xdr:from>
    <xdr:to>
      <xdr:col>5</xdr:col>
      <xdr:colOff>333375</xdr:colOff>
      <xdr:row>137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3476625" y="24326850"/>
          <a:ext cx="9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136</xdr:row>
      <xdr:rowOff>76200</xdr:rowOff>
    </xdr:from>
    <xdr:to>
      <xdr:col>8</xdr:col>
      <xdr:colOff>285750</xdr:colOff>
      <xdr:row>136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3581400" y="24222075"/>
          <a:ext cx="1685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137</xdr:row>
      <xdr:rowOff>28575</xdr:rowOff>
    </xdr:from>
    <xdr:to>
      <xdr:col>8</xdr:col>
      <xdr:colOff>400050</xdr:colOff>
      <xdr:row>137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5372100" y="24336375"/>
          <a:ext cx="95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137</xdr:row>
      <xdr:rowOff>95250</xdr:rowOff>
    </xdr:from>
    <xdr:to>
      <xdr:col>8</xdr:col>
      <xdr:colOff>390525</xdr:colOff>
      <xdr:row>137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5029200" y="24403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135</xdr:row>
      <xdr:rowOff>123825</xdr:rowOff>
    </xdr:from>
    <xdr:to>
      <xdr:col>10</xdr:col>
      <xdr:colOff>257175</xdr:colOff>
      <xdr:row>137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6229350" y="241077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136</xdr:row>
      <xdr:rowOff>66675</xdr:rowOff>
    </xdr:from>
    <xdr:to>
      <xdr:col>10</xdr:col>
      <xdr:colOff>28575</xdr:colOff>
      <xdr:row>136</xdr:row>
      <xdr:rowOff>66675</xdr:rowOff>
    </xdr:to>
    <xdr:sp>
      <xdr:nvSpPr>
        <xdr:cNvPr id="39" name="Line 39"/>
        <xdr:cNvSpPr>
          <a:spLocks/>
        </xdr:cNvSpPr>
      </xdr:nvSpPr>
      <xdr:spPr>
        <a:xfrm flipH="1">
          <a:off x="5495925" y="24212550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137</xdr:row>
      <xdr:rowOff>28575</xdr:rowOff>
    </xdr:from>
    <xdr:to>
      <xdr:col>10</xdr:col>
      <xdr:colOff>228600</xdr:colOff>
      <xdr:row>139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6410325" y="24336375"/>
          <a:ext cx="1905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139</xdr:row>
      <xdr:rowOff>142875</xdr:rowOff>
    </xdr:from>
    <xdr:to>
      <xdr:col>11</xdr:col>
      <xdr:colOff>257175</xdr:colOff>
      <xdr:row>141</xdr:row>
      <xdr:rowOff>114300</xdr:rowOff>
    </xdr:to>
    <xdr:sp>
      <xdr:nvSpPr>
        <xdr:cNvPr id="41" name="Rectangle 41"/>
        <xdr:cNvSpPr>
          <a:spLocks/>
        </xdr:cNvSpPr>
      </xdr:nvSpPr>
      <xdr:spPr>
        <a:xfrm>
          <a:off x="6848475" y="24774525"/>
          <a:ext cx="219075" cy="2952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141</xdr:row>
      <xdr:rowOff>123825</xdr:rowOff>
    </xdr:from>
    <xdr:to>
      <xdr:col>12</xdr:col>
      <xdr:colOff>57150</xdr:colOff>
      <xdr:row>144</xdr:row>
      <xdr:rowOff>9525</xdr:rowOff>
    </xdr:to>
    <xdr:sp>
      <xdr:nvSpPr>
        <xdr:cNvPr id="42" name="Rectangle 42"/>
        <xdr:cNvSpPr>
          <a:spLocks/>
        </xdr:cNvSpPr>
      </xdr:nvSpPr>
      <xdr:spPr>
        <a:xfrm>
          <a:off x="6810375" y="25079325"/>
          <a:ext cx="6667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ИВС</a:t>
          </a:r>
        </a:p>
      </xdr:txBody>
    </xdr:sp>
    <xdr:clientData/>
  </xdr:twoCellAnchor>
  <xdr:twoCellAnchor>
    <xdr:from>
      <xdr:col>11</xdr:col>
      <xdr:colOff>123825</xdr:colOff>
      <xdr:row>139</xdr:row>
      <xdr:rowOff>152400</xdr:rowOff>
    </xdr:from>
    <xdr:to>
      <xdr:col>11</xdr:col>
      <xdr:colOff>133350</xdr:colOff>
      <xdr:row>142</xdr:row>
      <xdr:rowOff>57150</xdr:rowOff>
    </xdr:to>
    <xdr:sp>
      <xdr:nvSpPr>
        <xdr:cNvPr id="43" name="Line 43"/>
        <xdr:cNvSpPr>
          <a:spLocks/>
        </xdr:cNvSpPr>
      </xdr:nvSpPr>
      <xdr:spPr>
        <a:xfrm flipH="1">
          <a:off x="6934200" y="24784050"/>
          <a:ext cx="952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129</xdr:row>
      <xdr:rowOff>95250</xdr:rowOff>
    </xdr:from>
    <xdr:to>
      <xdr:col>10</xdr:col>
      <xdr:colOff>266700</xdr:colOff>
      <xdr:row>131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238875" y="23107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131</xdr:row>
      <xdr:rowOff>0</xdr:rowOff>
    </xdr:from>
    <xdr:to>
      <xdr:col>10</xdr:col>
      <xdr:colOff>161925</xdr:colOff>
      <xdr:row>135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6362700" y="233362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133</xdr:row>
      <xdr:rowOff>0</xdr:rowOff>
    </xdr:from>
    <xdr:to>
      <xdr:col>10</xdr:col>
      <xdr:colOff>161925</xdr:colOff>
      <xdr:row>133</xdr:row>
      <xdr:rowOff>0</xdr:rowOff>
    </xdr:to>
    <xdr:sp>
      <xdr:nvSpPr>
        <xdr:cNvPr id="46" name="Line 46"/>
        <xdr:cNvSpPr>
          <a:spLocks/>
        </xdr:cNvSpPr>
      </xdr:nvSpPr>
      <xdr:spPr>
        <a:xfrm>
          <a:off x="5610225" y="2366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125</xdr:row>
      <xdr:rowOff>0</xdr:rowOff>
    </xdr:from>
    <xdr:to>
      <xdr:col>10</xdr:col>
      <xdr:colOff>266700</xdr:colOff>
      <xdr:row>126</xdr:row>
      <xdr:rowOff>66675</xdr:rowOff>
    </xdr:to>
    <xdr:sp>
      <xdr:nvSpPr>
        <xdr:cNvPr id="47" name="Rectangle 47"/>
        <xdr:cNvSpPr>
          <a:spLocks/>
        </xdr:cNvSpPr>
      </xdr:nvSpPr>
      <xdr:spPr>
        <a:xfrm>
          <a:off x="6238875" y="22364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126</xdr:row>
      <xdr:rowOff>76200</xdr:rowOff>
    </xdr:from>
    <xdr:to>
      <xdr:col>10</xdr:col>
      <xdr:colOff>152400</xdr:colOff>
      <xdr:row>129</xdr:row>
      <xdr:rowOff>95250</xdr:rowOff>
    </xdr:to>
    <xdr:sp>
      <xdr:nvSpPr>
        <xdr:cNvPr id="48" name="Line 48"/>
        <xdr:cNvSpPr>
          <a:spLocks/>
        </xdr:cNvSpPr>
      </xdr:nvSpPr>
      <xdr:spPr>
        <a:xfrm flipV="1">
          <a:off x="6353175" y="22602825"/>
          <a:ext cx="0" cy="504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120</xdr:row>
      <xdr:rowOff>76200</xdr:rowOff>
    </xdr:from>
    <xdr:to>
      <xdr:col>10</xdr:col>
      <xdr:colOff>352425</xdr:colOff>
      <xdr:row>121</xdr:row>
      <xdr:rowOff>142875</xdr:rowOff>
    </xdr:to>
    <xdr:sp>
      <xdr:nvSpPr>
        <xdr:cNvPr id="49" name="Rectangle 49"/>
        <xdr:cNvSpPr>
          <a:spLocks/>
        </xdr:cNvSpPr>
      </xdr:nvSpPr>
      <xdr:spPr>
        <a:xfrm>
          <a:off x="6324600" y="21631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113</xdr:row>
      <xdr:rowOff>142875</xdr:rowOff>
    </xdr:from>
    <xdr:to>
      <xdr:col>10</xdr:col>
      <xdr:colOff>361950</xdr:colOff>
      <xdr:row>115</xdr:row>
      <xdr:rowOff>47625</xdr:rowOff>
    </xdr:to>
    <xdr:sp>
      <xdr:nvSpPr>
        <xdr:cNvPr id="50" name="Rectangle 50"/>
        <xdr:cNvSpPr>
          <a:spLocks/>
        </xdr:cNvSpPr>
      </xdr:nvSpPr>
      <xdr:spPr>
        <a:xfrm>
          <a:off x="6334125" y="20564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128</xdr:row>
      <xdr:rowOff>0</xdr:rowOff>
    </xdr:from>
    <xdr:to>
      <xdr:col>10</xdr:col>
      <xdr:colOff>152400</xdr:colOff>
      <xdr:row>128</xdr:row>
      <xdr:rowOff>0</xdr:rowOff>
    </xdr:to>
    <xdr:sp>
      <xdr:nvSpPr>
        <xdr:cNvPr id="51" name="Line 51"/>
        <xdr:cNvSpPr>
          <a:spLocks/>
        </xdr:cNvSpPr>
      </xdr:nvSpPr>
      <xdr:spPr>
        <a:xfrm>
          <a:off x="5600700" y="228504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121</xdr:row>
      <xdr:rowOff>142875</xdr:rowOff>
    </xdr:from>
    <xdr:to>
      <xdr:col>10</xdr:col>
      <xdr:colOff>228600</xdr:colOff>
      <xdr:row>125</xdr:row>
      <xdr:rowOff>9525</xdr:rowOff>
    </xdr:to>
    <xdr:sp>
      <xdr:nvSpPr>
        <xdr:cNvPr id="52" name="Line 52"/>
        <xdr:cNvSpPr>
          <a:spLocks/>
        </xdr:cNvSpPr>
      </xdr:nvSpPr>
      <xdr:spPr>
        <a:xfrm flipV="1">
          <a:off x="6362700" y="21859875"/>
          <a:ext cx="66675" cy="514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10</xdr:col>
      <xdr:colOff>190500</xdr:colOff>
      <xdr:row>124</xdr:row>
      <xdr:rowOff>0</xdr:rowOff>
    </xdr:to>
    <xdr:sp>
      <xdr:nvSpPr>
        <xdr:cNvPr id="53" name="Line 53"/>
        <xdr:cNvSpPr>
          <a:spLocks/>
        </xdr:cNvSpPr>
      </xdr:nvSpPr>
      <xdr:spPr>
        <a:xfrm>
          <a:off x="5600700" y="22202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115</xdr:row>
      <xdr:rowOff>47625</xdr:rowOff>
    </xdr:from>
    <xdr:to>
      <xdr:col>10</xdr:col>
      <xdr:colOff>228600</xdr:colOff>
      <xdr:row>120</xdr:row>
      <xdr:rowOff>76200</xdr:rowOff>
    </xdr:to>
    <xdr:sp>
      <xdr:nvSpPr>
        <xdr:cNvPr id="54" name="Line 54"/>
        <xdr:cNvSpPr>
          <a:spLocks/>
        </xdr:cNvSpPr>
      </xdr:nvSpPr>
      <xdr:spPr>
        <a:xfrm flipV="1">
          <a:off x="6429375" y="2079307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117</xdr:row>
      <xdr:rowOff>152400</xdr:rowOff>
    </xdr:from>
    <xdr:to>
      <xdr:col>10</xdr:col>
      <xdr:colOff>228600</xdr:colOff>
      <xdr:row>117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5610225" y="21221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118</xdr:row>
      <xdr:rowOff>133350</xdr:rowOff>
    </xdr:from>
    <xdr:to>
      <xdr:col>10</xdr:col>
      <xdr:colOff>533400</xdr:colOff>
      <xdr:row>120</xdr:row>
      <xdr:rowOff>76200</xdr:rowOff>
    </xdr:to>
    <xdr:sp>
      <xdr:nvSpPr>
        <xdr:cNvPr id="56" name="Line 56"/>
        <xdr:cNvSpPr>
          <a:spLocks/>
        </xdr:cNvSpPr>
      </xdr:nvSpPr>
      <xdr:spPr>
        <a:xfrm flipV="1">
          <a:off x="6515100" y="21364575"/>
          <a:ext cx="219075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114</xdr:row>
      <xdr:rowOff>57150</xdr:rowOff>
    </xdr:from>
    <xdr:to>
      <xdr:col>11</xdr:col>
      <xdr:colOff>314325</xdr:colOff>
      <xdr:row>119</xdr:row>
      <xdr:rowOff>66675</xdr:rowOff>
    </xdr:to>
    <xdr:sp>
      <xdr:nvSpPr>
        <xdr:cNvPr id="57" name="Rectangle 57"/>
        <xdr:cNvSpPr>
          <a:spLocks/>
        </xdr:cNvSpPr>
      </xdr:nvSpPr>
      <xdr:spPr>
        <a:xfrm>
          <a:off x="6734175" y="20640675"/>
          <a:ext cx="390525" cy="819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119</xdr:row>
      <xdr:rowOff>152400</xdr:rowOff>
    </xdr:from>
    <xdr:to>
      <xdr:col>10</xdr:col>
      <xdr:colOff>381000</xdr:colOff>
      <xdr:row>120</xdr:row>
      <xdr:rowOff>0</xdr:rowOff>
    </xdr:to>
    <xdr:sp>
      <xdr:nvSpPr>
        <xdr:cNvPr id="58" name="Line 58"/>
        <xdr:cNvSpPr>
          <a:spLocks/>
        </xdr:cNvSpPr>
      </xdr:nvSpPr>
      <xdr:spPr>
        <a:xfrm>
          <a:off x="5610225" y="21545550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110</xdr:row>
      <xdr:rowOff>114300</xdr:rowOff>
    </xdr:from>
    <xdr:to>
      <xdr:col>11</xdr:col>
      <xdr:colOff>142875</xdr:colOff>
      <xdr:row>113</xdr:row>
      <xdr:rowOff>142875</xdr:rowOff>
    </xdr:to>
    <xdr:sp>
      <xdr:nvSpPr>
        <xdr:cNvPr id="59" name="Line 59"/>
        <xdr:cNvSpPr>
          <a:spLocks/>
        </xdr:cNvSpPr>
      </xdr:nvSpPr>
      <xdr:spPr>
        <a:xfrm flipV="1">
          <a:off x="6457950" y="20050125"/>
          <a:ext cx="495300" cy="5143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107</xdr:row>
      <xdr:rowOff>38100</xdr:rowOff>
    </xdr:from>
    <xdr:to>
      <xdr:col>11</xdr:col>
      <xdr:colOff>342900</xdr:colOff>
      <xdr:row>110</xdr:row>
      <xdr:rowOff>123825</xdr:rowOff>
    </xdr:to>
    <xdr:sp>
      <xdr:nvSpPr>
        <xdr:cNvPr id="60" name="Rectangle 60"/>
        <xdr:cNvSpPr>
          <a:spLocks/>
        </xdr:cNvSpPr>
      </xdr:nvSpPr>
      <xdr:spPr>
        <a:xfrm>
          <a:off x="6953250" y="19488150"/>
          <a:ext cx="200025" cy="571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124</xdr:row>
      <xdr:rowOff>152400</xdr:rowOff>
    </xdr:from>
    <xdr:to>
      <xdr:col>9</xdr:col>
      <xdr:colOff>76200</xdr:colOff>
      <xdr:row>126</xdr:row>
      <xdr:rowOff>57150</xdr:rowOff>
    </xdr:to>
    <xdr:sp>
      <xdr:nvSpPr>
        <xdr:cNvPr id="61" name="Rectangle 61"/>
        <xdr:cNvSpPr>
          <a:spLocks/>
        </xdr:cNvSpPr>
      </xdr:nvSpPr>
      <xdr:spPr>
        <a:xfrm>
          <a:off x="5438775" y="22355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112</xdr:row>
      <xdr:rowOff>152400</xdr:rowOff>
    </xdr:from>
    <xdr:to>
      <xdr:col>12</xdr:col>
      <xdr:colOff>85725</xdr:colOff>
      <xdr:row>112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6610350" y="20412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125</xdr:row>
      <xdr:rowOff>104775</xdr:rowOff>
    </xdr:from>
    <xdr:to>
      <xdr:col>10</xdr:col>
      <xdr:colOff>38100</xdr:colOff>
      <xdr:row>125</xdr:row>
      <xdr:rowOff>104775</xdr:rowOff>
    </xdr:to>
    <xdr:sp>
      <xdr:nvSpPr>
        <xdr:cNvPr id="63" name="Line 63"/>
        <xdr:cNvSpPr>
          <a:spLocks/>
        </xdr:cNvSpPr>
      </xdr:nvSpPr>
      <xdr:spPr>
        <a:xfrm flipH="1">
          <a:off x="5657850" y="22469475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124</xdr:row>
      <xdr:rowOff>152400</xdr:rowOff>
    </xdr:from>
    <xdr:to>
      <xdr:col>10</xdr:col>
      <xdr:colOff>76200</xdr:colOff>
      <xdr:row>125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5695950" y="2235517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124</xdr:row>
      <xdr:rowOff>152400</xdr:rowOff>
    </xdr:from>
    <xdr:to>
      <xdr:col>10</xdr:col>
      <xdr:colOff>0</xdr:colOff>
      <xdr:row>125</xdr:row>
      <xdr:rowOff>95250</xdr:rowOff>
    </xdr:to>
    <xdr:sp>
      <xdr:nvSpPr>
        <xdr:cNvPr id="65" name="Line 65"/>
        <xdr:cNvSpPr>
          <a:spLocks/>
        </xdr:cNvSpPr>
      </xdr:nvSpPr>
      <xdr:spPr>
        <a:xfrm flipH="1">
          <a:off x="5962650" y="223551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126</xdr:row>
      <xdr:rowOff>57150</xdr:rowOff>
    </xdr:from>
    <xdr:to>
      <xdr:col>8</xdr:col>
      <xdr:colOff>571500</xdr:colOff>
      <xdr:row>129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22583775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127</xdr:row>
      <xdr:rowOff>152400</xdr:rowOff>
    </xdr:from>
    <xdr:to>
      <xdr:col>8</xdr:col>
      <xdr:colOff>228600</xdr:colOff>
      <xdr:row>127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4391025" y="22840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127</xdr:row>
      <xdr:rowOff>9525</xdr:rowOff>
    </xdr:from>
    <xdr:to>
      <xdr:col>8</xdr:col>
      <xdr:colOff>561975</xdr:colOff>
      <xdr:row>127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5210175" y="22698075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128</xdr:row>
      <xdr:rowOff>152400</xdr:rowOff>
    </xdr:from>
    <xdr:to>
      <xdr:col>9</xdr:col>
      <xdr:colOff>200025</xdr:colOff>
      <xdr:row>131</xdr:row>
      <xdr:rowOff>47625</xdr:rowOff>
    </xdr:to>
    <xdr:sp>
      <xdr:nvSpPr>
        <xdr:cNvPr id="69" name="Rectangle 69"/>
        <xdr:cNvSpPr>
          <a:spLocks/>
        </xdr:cNvSpPr>
      </xdr:nvSpPr>
      <xdr:spPr>
        <a:xfrm>
          <a:off x="5286375" y="23002875"/>
          <a:ext cx="50482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40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180975</xdr:colOff>
      <xdr:row>154</xdr:row>
      <xdr:rowOff>9525</xdr:rowOff>
    </xdr:from>
    <xdr:to>
      <xdr:col>10</xdr:col>
      <xdr:colOff>409575</xdr:colOff>
      <xdr:row>155</xdr:row>
      <xdr:rowOff>76200</xdr:rowOff>
    </xdr:to>
    <xdr:sp>
      <xdr:nvSpPr>
        <xdr:cNvPr id="70" name="Rectangle 70"/>
        <xdr:cNvSpPr>
          <a:spLocks/>
        </xdr:cNvSpPr>
      </xdr:nvSpPr>
      <xdr:spPr>
        <a:xfrm>
          <a:off x="6381750" y="27070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137</xdr:row>
      <xdr:rowOff>28575</xdr:rowOff>
    </xdr:from>
    <xdr:to>
      <xdr:col>10</xdr:col>
      <xdr:colOff>295275</xdr:colOff>
      <xdr:row>154</xdr:row>
      <xdr:rowOff>9525</xdr:rowOff>
    </xdr:to>
    <xdr:sp>
      <xdr:nvSpPr>
        <xdr:cNvPr id="71" name="Line 71"/>
        <xdr:cNvSpPr>
          <a:spLocks/>
        </xdr:cNvSpPr>
      </xdr:nvSpPr>
      <xdr:spPr>
        <a:xfrm>
          <a:off x="6353175" y="24336375"/>
          <a:ext cx="142875" cy="2733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9525</xdr:rowOff>
    </xdr:from>
    <xdr:to>
      <xdr:col>10</xdr:col>
      <xdr:colOff>228600</xdr:colOff>
      <xdr:row>146</xdr:row>
      <xdr:rowOff>9525</xdr:rowOff>
    </xdr:to>
    <xdr:sp>
      <xdr:nvSpPr>
        <xdr:cNvPr id="72" name="Line 72"/>
        <xdr:cNvSpPr>
          <a:spLocks/>
        </xdr:cNvSpPr>
      </xdr:nvSpPr>
      <xdr:spPr>
        <a:xfrm>
          <a:off x="5591175" y="257746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154</xdr:row>
      <xdr:rowOff>9525</xdr:rowOff>
    </xdr:from>
    <xdr:to>
      <xdr:col>11</xdr:col>
      <xdr:colOff>409575</xdr:colOff>
      <xdr:row>155</xdr:row>
      <xdr:rowOff>76200</xdr:rowOff>
    </xdr:to>
    <xdr:sp>
      <xdr:nvSpPr>
        <xdr:cNvPr id="73" name="Rectangle 73"/>
        <xdr:cNvSpPr>
          <a:spLocks/>
        </xdr:cNvSpPr>
      </xdr:nvSpPr>
      <xdr:spPr>
        <a:xfrm>
          <a:off x="6991350" y="27070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154</xdr:row>
      <xdr:rowOff>133350</xdr:rowOff>
    </xdr:from>
    <xdr:to>
      <xdr:col>11</xdr:col>
      <xdr:colOff>190500</xdr:colOff>
      <xdr:row>154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6610350" y="27193875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152400</xdr:rowOff>
    </xdr:from>
    <xdr:to>
      <xdr:col>11</xdr:col>
      <xdr:colOff>19050</xdr:colOff>
      <xdr:row>156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6200775" y="27536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154</xdr:row>
      <xdr:rowOff>133350</xdr:rowOff>
    </xdr:from>
    <xdr:to>
      <xdr:col>11</xdr:col>
      <xdr:colOff>19050</xdr:colOff>
      <xdr:row>156</xdr:row>
      <xdr:rowOff>152400</xdr:rowOff>
    </xdr:to>
    <xdr:sp>
      <xdr:nvSpPr>
        <xdr:cNvPr id="76" name="Line 76"/>
        <xdr:cNvSpPr>
          <a:spLocks/>
        </xdr:cNvSpPr>
      </xdr:nvSpPr>
      <xdr:spPr>
        <a:xfrm flipV="1">
          <a:off x="6829425" y="27193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154</xdr:row>
      <xdr:rowOff>9525</xdr:rowOff>
    </xdr:from>
    <xdr:to>
      <xdr:col>13</xdr:col>
      <xdr:colOff>361950</xdr:colOff>
      <xdr:row>155</xdr:row>
      <xdr:rowOff>76200</xdr:rowOff>
    </xdr:to>
    <xdr:sp>
      <xdr:nvSpPr>
        <xdr:cNvPr id="77" name="Rectangle 77"/>
        <xdr:cNvSpPr>
          <a:spLocks/>
        </xdr:cNvSpPr>
      </xdr:nvSpPr>
      <xdr:spPr>
        <a:xfrm>
          <a:off x="8162925" y="27070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154</xdr:row>
      <xdr:rowOff>133350</xdr:rowOff>
    </xdr:from>
    <xdr:to>
      <xdr:col>13</xdr:col>
      <xdr:colOff>133350</xdr:colOff>
      <xdr:row>154</xdr:row>
      <xdr:rowOff>133350</xdr:rowOff>
    </xdr:to>
    <xdr:sp>
      <xdr:nvSpPr>
        <xdr:cNvPr id="78" name="Line 78"/>
        <xdr:cNvSpPr>
          <a:spLocks/>
        </xdr:cNvSpPr>
      </xdr:nvSpPr>
      <xdr:spPr>
        <a:xfrm>
          <a:off x="7229475" y="2719387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156</xdr:row>
      <xdr:rowOff>152400</xdr:rowOff>
    </xdr:from>
    <xdr:to>
      <xdr:col>13</xdr:col>
      <xdr:colOff>19050</xdr:colOff>
      <xdr:row>156</xdr:row>
      <xdr:rowOff>152400</xdr:rowOff>
    </xdr:to>
    <xdr:sp>
      <xdr:nvSpPr>
        <xdr:cNvPr id="79" name="Line 79"/>
        <xdr:cNvSpPr>
          <a:spLocks/>
        </xdr:cNvSpPr>
      </xdr:nvSpPr>
      <xdr:spPr>
        <a:xfrm>
          <a:off x="7419975" y="27536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123825</xdr:rowOff>
    </xdr:from>
    <xdr:to>
      <xdr:col>12</xdr:col>
      <xdr:colOff>9525</xdr:colOff>
      <xdr:row>156</xdr:row>
      <xdr:rowOff>142875</xdr:rowOff>
    </xdr:to>
    <xdr:sp>
      <xdr:nvSpPr>
        <xdr:cNvPr id="80" name="Line 80"/>
        <xdr:cNvSpPr>
          <a:spLocks/>
        </xdr:cNvSpPr>
      </xdr:nvSpPr>
      <xdr:spPr>
        <a:xfrm flipH="1" flipV="1">
          <a:off x="7419975" y="271843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151</xdr:row>
      <xdr:rowOff>0</xdr:rowOff>
    </xdr:from>
    <xdr:to>
      <xdr:col>12</xdr:col>
      <xdr:colOff>28575</xdr:colOff>
      <xdr:row>153</xdr:row>
      <xdr:rowOff>76200</xdr:rowOff>
    </xdr:to>
    <xdr:sp>
      <xdr:nvSpPr>
        <xdr:cNvPr id="81" name="Rectangle 81"/>
        <xdr:cNvSpPr>
          <a:spLocks/>
        </xdr:cNvSpPr>
      </xdr:nvSpPr>
      <xdr:spPr>
        <a:xfrm>
          <a:off x="6858000" y="26574750"/>
          <a:ext cx="590550" cy="4000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Росбанк
</a:t>
          </a:r>
        </a:p>
      </xdr:txBody>
    </xdr:sp>
    <xdr:clientData/>
  </xdr:twoCellAnchor>
  <xdr:twoCellAnchor>
    <xdr:from>
      <xdr:col>11</xdr:col>
      <xdr:colOff>295275</xdr:colOff>
      <xdr:row>153</xdr:row>
      <xdr:rowOff>66675</xdr:rowOff>
    </xdr:from>
    <xdr:to>
      <xdr:col>11</xdr:col>
      <xdr:colOff>295275</xdr:colOff>
      <xdr:row>154</xdr:row>
      <xdr:rowOff>9525</xdr:rowOff>
    </xdr:to>
    <xdr:sp>
      <xdr:nvSpPr>
        <xdr:cNvPr id="82" name="Line 82"/>
        <xdr:cNvSpPr>
          <a:spLocks/>
        </xdr:cNvSpPr>
      </xdr:nvSpPr>
      <xdr:spPr>
        <a:xfrm flipV="1">
          <a:off x="7105650" y="26965275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153</xdr:row>
      <xdr:rowOff>152400</xdr:rowOff>
    </xdr:from>
    <xdr:to>
      <xdr:col>12</xdr:col>
      <xdr:colOff>590550</xdr:colOff>
      <xdr:row>154</xdr:row>
      <xdr:rowOff>0</xdr:rowOff>
    </xdr:to>
    <xdr:sp>
      <xdr:nvSpPr>
        <xdr:cNvPr id="83" name="Line 83"/>
        <xdr:cNvSpPr>
          <a:spLocks/>
        </xdr:cNvSpPr>
      </xdr:nvSpPr>
      <xdr:spPr>
        <a:xfrm>
          <a:off x="7105650" y="27051000"/>
          <a:ext cx="904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160</xdr:row>
      <xdr:rowOff>57150</xdr:rowOff>
    </xdr:from>
    <xdr:to>
      <xdr:col>14</xdr:col>
      <xdr:colOff>219075</xdr:colOff>
      <xdr:row>162</xdr:row>
      <xdr:rowOff>47625</xdr:rowOff>
    </xdr:to>
    <xdr:sp>
      <xdr:nvSpPr>
        <xdr:cNvPr id="84" name="Rectangle 84"/>
        <xdr:cNvSpPr>
          <a:spLocks/>
        </xdr:cNvSpPr>
      </xdr:nvSpPr>
      <xdr:spPr>
        <a:xfrm>
          <a:off x="7886700" y="28089225"/>
          <a:ext cx="97155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Сбербанк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257175</xdr:colOff>
      <xdr:row>155</xdr:row>
      <xdr:rowOff>76200</xdr:rowOff>
    </xdr:from>
    <xdr:to>
      <xdr:col>13</xdr:col>
      <xdr:colOff>257175</xdr:colOff>
      <xdr:row>160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8286750" y="27298650"/>
          <a:ext cx="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152400</xdr:rowOff>
    </xdr:from>
    <xdr:to>
      <xdr:col>13</xdr:col>
      <xdr:colOff>19050</xdr:colOff>
      <xdr:row>158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7419975" y="27860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152400</xdr:rowOff>
    </xdr:from>
    <xdr:to>
      <xdr:col>13</xdr:col>
      <xdr:colOff>19050</xdr:colOff>
      <xdr:row>158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7419975" y="27860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158</xdr:row>
      <xdr:rowOff>9525</xdr:rowOff>
    </xdr:from>
    <xdr:to>
      <xdr:col>13</xdr:col>
      <xdr:colOff>247650</xdr:colOff>
      <xdr:row>158</xdr:row>
      <xdr:rowOff>152400</xdr:rowOff>
    </xdr:to>
    <xdr:sp>
      <xdr:nvSpPr>
        <xdr:cNvPr id="88" name="Line 88"/>
        <xdr:cNvSpPr>
          <a:spLocks/>
        </xdr:cNvSpPr>
      </xdr:nvSpPr>
      <xdr:spPr>
        <a:xfrm flipV="1">
          <a:off x="8048625" y="2771775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152400</xdr:rowOff>
    </xdr:from>
    <xdr:to>
      <xdr:col>11</xdr:col>
      <xdr:colOff>600075</xdr:colOff>
      <xdr:row>136</xdr:row>
      <xdr:rowOff>152400</xdr:rowOff>
    </xdr:to>
    <xdr:sp>
      <xdr:nvSpPr>
        <xdr:cNvPr id="89" name="Line 89"/>
        <xdr:cNvSpPr>
          <a:spLocks/>
        </xdr:cNvSpPr>
      </xdr:nvSpPr>
      <xdr:spPr>
        <a:xfrm>
          <a:off x="6810375" y="24298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136</xdr:row>
      <xdr:rowOff>152400</xdr:rowOff>
    </xdr:from>
    <xdr:to>
      <xdr:col>11</xdr:col>
      <xdr:colOff>0</xdr:colOff>
      <xdr:row>138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419850" y="2429827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154</xdr:row>
      <xdr:rowOff>19050</xdr:rowOff>
    </xdr:from>
    <xdr:to>
      <xdr:col>17</xdr:col>
      <xdr:colOff>28575</xdr:colOff>
      <xdr:row>155</xdr:row>
      <xdr:rowOff>85725</xdr:rowOff>
    </xdr:to>
    <xdr:sp>
      <xdr:nvSpPr>
        <xdr:cNvPr id="91" name="Rectangle 91"/>
        <xdr:cNvSpPr>
          <a:spLocks/>
        </xdr:cNvSpPr>
      </xdr:nvSpPr>
      <xdr:spPr>
        <a:xfrm>
          <a:off x="10277475" y="27079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154</xdr:row>
      <xdr:rowOff>133350</xdr:rowOff>
    </xdr:from>
    <xdr:to>
      <xdr:col>16</xdr:col>
      <xdr:colOff>409575</xdr:colOff>
      <xdr:row>154</xdr:row>
      <xdr:rowOff>133350</xdr:rowOff>
    </xdr:to>
    <xdr:sp>
      <xdr:nvSpPr>
        <xdr:cNvPr id="92" name="Line 92"/>
        <xdr:cNvSpPr>
          <a:spLocks/>
        </xdr:cNvSpPr>
      </xdr:nvSpPr>
      <xdr:spPr>
        <a:xfrm>
          <a:off x="8391525" y="27193875"/>
          <a:ext cx="188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153</xdr:row>
      <xdr:rowOff>152400</xdr:rowOff>
    </xdr:from>
    <xdr:to>
      <xdr:col>16</xdr:col>
      <xdr:colOff>19050</xdr:colOff>
      <xdr:row>153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9248775" y="270510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153</xdr:row>
      <xdr:rowOff>152400</xdr:rowOff>
    </xdr:from>
    <xdr:to>
      <xdr:col>16</xdr:col>
      <xdr:colOff>19050</xdr:colOff>
      <xdr:row>153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9248775" y="270510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153</xdr:row>
      <xdr:rowOff>152400</xdr:rowOff>
    </xdr:from>
    <xdr:to>
      <xdr:col>15</xdr:col>
      <xdr:colOff>9525</xdr:colOff>
      <xdr:row>154</xdr:row>
      <xdr:rowOff>133350</xdr:rowOff>
    </xdr:to>
    <xdr:sp>
      <xdr:nvSpPr>
        <xdr:cNvPr id="95" name="Line 95"/>
        <xdr:cNvSpPr>
          <a:spLocks/>
        </xdr:cNvSpPr>
      </xdr:nvSpPr>
      <xdr:spPr>
        <a:xfrm flipH="1">
          <a:off x="9115425" y="270510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158</xdr:row>
      <xdr:rowOff>66675</xdr:rowOff>
    </xdr:from>
    <xdr:to>
      <xdr:col>17</xdr:col>
      <xdr:colOff>314325</xdr:colOff>
      <xdr:row>160</xdr:row>
      <xdr:rowOff>66675</xdr:rowOff>
    </xdr:to>
    <xdr:sp>
      <xdr:nvSpPr>
        <xdr:cNvPr id="96" name="Rectangle 96"/>
        <xdr:cNvSpPr>
          <a:spLocks/>
        </xdr:cNvSpPr>
      </xdr:nvSpPr>
      <xdr:spPr>
        <a:xfrm>
          <a:off x="10086975" y="27774900"/>
          <a:ext cx="704850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Общежитие Ленина 78
</a:t>
          </a:r>
        </a:p>
      </xdr:txBody>
    </xdr:sp>
    <xdr:clientData/>
  </xdr:twoCellAnchor>
  <xdr:twoCellAnchor>
    <xdr:from>
      <xdr:col>16</xdr:col>
      <xdr:colOff>523875</xdr:colOff>
      <xdr:row>155</xdr:row>
      <xdr:rowOff>85725</xdr:rowOff>
    </xdr:from>
    <xdr:to>
      <xdr:col>16</xdr:col>
      <xdr:colOff>533400</xdr:colOff>
      <xdr:row>158</xdr:row>
      <xdr:rowOff>66675</xdr:rowOff>
    </xdr:to>
    <xdr:sp>
      <xdr:nvSpPr>
        <xdr:cNvPr id="97" name="Line 97"/>
        <xdr:cNvSpPr>
          <a:spLocks/>
        </xdr:cNvSpPr>
      </xdr:nvSpPr>
      <xdr:spPr>
        <a:xfrm>
          <a:off x="10391775" y="27308175"/>
          <a:ext cx="95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153</xdr:row>
      <xdr:rowOff>57150</xdr:rowOff>
    </xdr:from>
    <xdr:to>
      <xdr:col>18</xdr:col>
      <xdr:colOff>428625</xdr:colOff>
      <xdr:row>154</xdr:row>
      <xdr:rowOff>123825</xdr:rowOff>
    </xdr:to>
    <xdr:sp>
      <xdr:nvSpPr>
        <xdr:cNvPr id="98" name="Rectangle 98"/>
        <xdr:cNvSpPr>
          <a:spLocks/>
        </xdr:cNvSpPr>
      </xdr:nvSpPr>
      <xdr:spPr>
        <a:xfrm>
          <a:off x="11287125" y="269557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153</xdr:row>
      <xdr:rowOff>152400</xdr:rowOff>
    </xdr:from>
    <xdr:to>
      <xdr:col>18</xdr:col>
      <xdr:colOff>200025</xdr:colOff>
      <xdr:row>154</xdr:row>
      <xdr:rowOff>152400</xdr:rowOff>
    </xdr:to>
    <xdr:sp>
      <xdr:nvSpPr>
        <xdr:cNvPr id="99" name="Line 99"/>
        <xdr:cNvSpPr>
          <a:spLocks/>
        </xdr:cNvSpPr>
      </xdr:nvSpPr>
      <xdr:spPr>
        <a:xfrm flipV="1">
          <a:off x="10515600" y="27051000"/>
          <a:ext cx="7715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157</xdr:row>
      <xdr:rowOff>152400</xdr:rowOff>
    </xdr:from>
    <xdr:to>
      <xdr:col>16</xdr:col>
      <xdr:colOff>523875</xdr:colOff>
      <xdr:row>157</xdr:row>
      <xdr:rowOff>152400</xdr:rowOff>
    </xdr:to>
    <xdr:sp>
      <xdr:nvSpPr>
        <xdr:cNvPr id="100" name="Line 100"/>
        <xdr:cNvSpPr>
          <a:spLocks/>
        </xdr:cNvSpPr>
      </xdr:nvSpPr>
      <xdr:spPr>
        <a:xfrm>
          <a:off x="9258300" y="276987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156</xdr:row>
      <xdr:rowOff>9525</xdr:rowOff>
    </xdr:from>
    <xdr:to>
      <xdr:col>18</xdr:col>
      <xdr:colOff>123825</xdr:colOff>
      <xdr:row>156</xdr:row>
      <xdr:rowOff>9525</xdr:rowOff>
    </xdr:to>
    <xdr:sp>
      <xdr:nvSpPr>
        <xdr:cNvPr id="101" name="Line 101"/>
        <xdr:cNvSpPr>
          <a:spLocks/>
        </xdr:cNvSpPr>
      </xdr:nvSpPr>
      <xdr:spPr>
        <a:xfrm>
          <a:off x="10496550" y="27393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154</xdr:row>
      <xdr:rowOff>28575</xdr:rowOff>
    </xdr:from>
    <xdr:to>
      <xdr:col>18</xdr:col>
      <xdr:colOff>142875</xdr:colOff>
      <xdr:row>156</xdr:row>
      <xdr:rowOff>9525</xdr:rowOff>
    </xdr:to>
    <xdr:sp>
      <xdr:nvSpPr>
        <xdr:cNvPr id="102" name="Line 102"/>
        <xdr:cNvSpPr>
          <a:spLocks/>
        </xdr:cNvSpPr>
      </xdr:nvSpPr>
      <xdr:spPr>
        <a:xfrm flipH="1" flipV="1">
          <a:off x="11087100" y="27089100"/>
          <a:ext cx="142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157</xdr:row>
      <xdr:rowOff>66675</xdr:rowOff>
    </xdr:from>
    <xdr:to>
      <xdr:col>19</xdr:col>
      <xdr:colOff>228600</xdr:colOff>
      <xdr:row>158</xdr:row>
      <xdr:rowOff>123825</xdr:rowOff>
    </xdr:to>
    <xdr:sp>
      <xdr:nvSpPr>
        <xdr:cNvPr id="103" name="Rectangle 103"/>
        <xdr:cNvSpPr>
          <a:spLocks/>
        </xdr:cNvSpPr>
      </xdr:nvSpPr>
      <xdr:spPr>
        <a:xfrm>
          <a:off x="11258550" y="27612975"/>
          <a:ext cx="666750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Дом Быта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323850</xdr:colOff>
      <xdr:row>154</xdr:row>
      <xdr:rowOff>123825</xdr:rowOff>
    </xdr:from>
    <xdr:to>
      <xdr:col>18</xdr:col>
      <xdr:colOff>447675</xdr:colOff>
      <xdr:row>157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11410950" y="27184350"/>
          <a:ext cx="12382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157</xdr:row>
      <xdr:rowOff>0</xdr:rowOff>
    </xdr:from>
    <xdr:to>
      <xdr:col>20</xdr:col>
      <xdr:colOff>133350</xdr:colOff>
      <xdr:row>157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525250" y="27546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147</xdr:row>
      <xdr:rowOff>28575</xdr:rowOff>
    </xdr:from>
    <xdr:to>
      <xdr:col>17</xdr:col>
      <xdr:colOff>419100</xdr:colOff>
      <xdr:row>148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9982200" y="25955625"/>
          <a:ext cx="914400" cy="2667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Админ.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304800</xdr:colOff>
      <xdr:row>148</xdr:row>
      <xdr:rowOff>104775</xdr:rowOff>
    </xdr:from>
    <xdr:to>
      <xdr:col>18</xdr:col>
      <xdr:colOff>304800</xdr:colOff>
      <xdr:row>153</xdr:row>
      <xdr:rowOff>66675</xdr:rowOff>
    </xdr:to>
    <xdr:sp>
      <xdr:nvSpPr>
        <xdr:cNvPr id="107" name="Line 107"/>
        <xdr:cNvSpPr>
          <a:spLocks/>
        </xdr:cNvSpPr>
      </xdr:nvSpPr>
      <xdr:spPr>
        <a:xfrm flipH="1" flipV="1">
          <a:off x="10782300" y="26193750"/>
          <a:ext cx="609600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151</xdr:row>
      <xdr:rowOff>0</xdr:rowOff>
    </xdr:from>
    <xdr:to>
      <xdr:col>17</xdr:col>
      <xdr:colOff>523875</xdr:colOff>
      <xdr:row>151</xdr:row>
      <xdr:rowOff>0</xdr:rowOff>
    </xdr:to>
    <xdr:sp>
      <xdr:nvSpPr>
        <xdr:cNvPr id="108" name="Line 108"/>
        <xdr:cNvSpPr>
          <a:spLocks/>
        </xdr:cNvSpPr>
      </xdr:nvSpPr>
      <xdr:spPr>
        <a:xfrm>
          <a:off x="9867900" y="265747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148</xdr:row>
      <xdr:rowOff>9525</xdr:rowOff>
    </xdr:from>
    <xdr:to>
      <xdr:col>21</xdr:col>
      <xdr:colOff>180975</xdr:colOff>
      <xdr:row>152</xdr:row>
      <xdr:rowOff>19050</xdr:rowOff>
    </xdr:to>
    <xdr:sp>
      <xdr:nvSpPr>
        <xdr:cNvPr id="109" name="Rectangle 109"/>
        <xdr:cNvSpPr>
          <a:spLocks/>
        </xdr:cNvSpPr>
      </xdr:nvSpPr>
      <xdr:spPr>
        <a:xfrm>
          <a:off x="12087225" y="26098500"/>
          <a:ext cx="1009650" cy="657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Район.Админ.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428625</xdr:colOff>
      <xdr:row>151</xdr:row>
      <xdr:rowOff>95250</xdr:rowOff>
    </xdr:from>
    <xdr:to>
      <xdr:col>19</xdr:col>
      <xdr:colOff>371475</xdr:colOff>
      <xdr:row>154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11515725" y="26670000"/>
          <a:ext cx="5524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154</xdr:row>
      <xdr:rowOff>0</xdr:rowOff>
    </xdr:from>
    <xdr:to>
      <xdr:col>21</xdr:col>
      <xdr:colOff>57150</xdr:colOff>
      <xdr:row>154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315825" y="2706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590550</xdr:colOff>
      <xdr:row>151</xdr:row>
      <xdr:rowOff>95250</xdr:rowOff>
    </xdr:from>
    <xdr:to>
      <xdr:col>20</xdr:col>
      <xdr:colOff>19050</xdr:colOff>
      <xdr:row>154</xdr:row>
      <xdr:rowOff>9525</xdr:rowOff>
    </xdr:to>
    <xdr:sp>
      <xdr:nvSpPr>
        <xdr:cNvPr id="112" name="Line 112"/>
        <xdr:cNvSpPr>
          <a:spLocks/>
        </xdr:cNvSpPr>
      </xdr:nvSpPr>
      <xdr:spPr>
        <a:xfrm flipH="1" flipV="1">
          <a:off x="12287250" y="26670000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150</xdr:row>
      <xdr:rowOff>47625</xdr:rowOff>
    </xdr:from>
    <xdr:to>
      <xdr:col>22</xdr:col>
      <xdr:colOff>200025</xdr:colOff>
      <xdr:row>151</xdr:row>
      <xdr:rowOff>114300</xdr:rowOff>
    </xdr:to>
    <xdr:sp>
      <xdr:nvSpPr>
        <xdr:cNvPr id="113" name="Rectangle 113"/>
        <xdr:cNvSpPr>
          <a:spLocks/>
        </xdr:cNvSpPr>
      </xdr:nvSpPr>
      <xdr:spPr>
        <a:xfrm>
          <a:off x="13496925" y="264604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146</xdr:row>
      <xdr:rowOff>76200</xdr:rowOff>
    </xdr:from>
    <xdr:to>
      <xdr:col>24</xdr:col>
      <xdr:colOff>428625</xdr:colOff>
      <xdr:row>150</xdr:row>
      <xdr:rowOff>47625</xdr:rowOff>
    </xdr:to>
    <xdr:sp>
      <xdr:nvSpPr>
        <xdr:cNvPr id="114" name="Line 114"/>
        <xdr:cNvSpPr>
          <a:spLocks/>
        </xdr:cNvSpPr>
      </xdr:nvSpPr>
      <xdr:spPr>
        <a:xfrm flipH="1">
          <a:off x="13725525" y="25841325"/>
          <a:ext cx="144780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144</xdr:row>
      <xdr:rowOff>0</xdr:rowOff>
    </xdr:from>
    <xdr:to>
      <xdr:col>23</xdr:col>
      <xdr:colOff>133350</xdr:colOff>
      <xdr:row>149</xdr:row>
      <xdr:rowOff>0</xdr:rowOff>
    </xdr:to>
    <xdr:sp>
      <xdr:nvSpPr>
        <xdr:cNvPr id="115" name="Line 115"/>
        <xdr:cNvSpPr>
          <a:spLocks/>
        </xdr:cNvSpPr>
      </xdr:nvSpPr>
      <xdr:spPr>
        <a:xfrm>
          <a:off x="14020800" y="2544127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132</xdr:row>
      <xdr:rowOff>0</xdr:rowOff>
    </xdr:from>
    <xdr:to>
      <xdr:col>25</xdr:col>
      <xdr:colOff>57150</xdr:colOff>
      <xdr:row>133</xdr:row>
      <xdr:rowOff>66675</xdr:rowOff>
    </xdr:to>
    <xdr:sp>
      <xdr:nvSpPr>
        <xdr:cNvPr id="116" name="Rectangle 116"/>
        <xdr:cNvSpPr>
          <a:spLocks/>
        </xdr:cNvSpPr>
      </xdr:nvSpPr>
      <xdr:spPr>
        <a:xfrm>
          <a:off x="15182850" y="23498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409575</xdr:colOff>
      <xdr:row>133</xdr:row>
      <xdr:rowOff>66675</xdr:rowOff>
    </xdr:from>
    <xdr:to>
      <xdr:col>24</xdr:col>
      <xdr:colOff>552450</xdr:colOff>
      <xdr:row>146</xdr:row>
      <xdr:rowOff>114300</xdr:rowOff>
    </xdr:to>
    <xdr:sp>
      <xdr:nvSpPr>
        <xdr:cNvPr id="117" name="Line 117"/>
        <xdr:cNvSpPr>
          <a:spLocks/>
        </xdr:cNvSpPr>
      </xdr:nvSpPr>
      <xdr:spPr>
        <a:xfrm flipH="1">
          <a:off x="15154275" y="23726775"/>
          <a:ext cx="142875" cy="2152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57150</xdr:rowOff>
    </xdr:from>
    <xdr:to>
      <xdr:col>24</xdr:col>
      <xdr:colOff>438150</xdr:colOff>
      <xdr:row>132</xdr:row>
      <xdr:rowOff>133350</xdr:rowOff>
    </xdr:to>
    <xdr:sp>
      <xdr:nvSpPr>
        <xdr:cNvPr id="118" name="Line 118"/>
        <xdr:cNvSpPr>
          <a:spLocks/>
        </xdr:cNvSpPr>
      </xdr:nvSpPr>
      <xdr:spPr>
        <a:xfrm flipH="1" flipV="1">
          <a:off x="6467475" y="23231475"/>
          <a:ext cx="8715375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140</xdr:row>
      <xdr:rowOff>142875</xdr:rowOff>
    </xdr:from>
    <xdr:to>
      <xdr:col>24</xdr:col>
      <xdr:colOff>466725</xdr:colOff>
      <xdr:row>143</xdr:row>
      <xdr:rowOff>152400</xdr:rowOff>
    </xdr:to>
    <xdr:sp>
      <xdr:nvSpPr>
        <xdr:cNvPr id="119" name="Line 119"/>
        <xdr:cNvSpPr>
          <a:spLocks/>
        </xdr:cNvSpPr>
      </xdr:nvSpPr>
      <xdr:spPr>
        <a:xfrm flipV="1">
          <a:off x="14897100" y="24936450"/>
          <a:ext cx="314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130</xdr:row>
      <xdr:rowOff>0</xdr:rowOff>
    </xdr:from>
    <xdr:to>
      <xdr:col>18</xdr:col>
      <xdr:colOff>171450</xdr:colOff>
      <xdr:row>130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0477500" y="231743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129</xdr:row>
      <xdr:rowOff>152400</xdr:rowOff>
    </xdr:from>
    <xdr:to>
      <xdr:col>17</xdr:col>
      <xdr:colOff>9525</xdr:colOff>
      <xdr:row>131</xdr:row>
      <xdr:rowOff>66675</xdr:rowOff>
    </xdr:to>
    <xdr:sp>
      <xdr:nvSpPr>
        <xdr:cNvPr id="121" name="Line 121"/>
        <xdr:cNvSpPr>
          <a:spLocks/>
        </xdr:cNvSpPr>
      </xdr:nvSpPr>
      <xdr:spPr>
        <a:xfrm flipH="1">
          <a:off x="10334625" y="23164800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132</xdr:row>
      <xdr:rowOff>66675</xdr:rowOff>
    </xdr:from>
    <xdr:to>
      <xdr:col>26</xdr:col>
      <xdr:colOff>247650</xdr:colOff>
      <xdr:row>133</xdr:row>
      <xdr:rowOff>133350</xdr:rowOff>
    </xdr:to>
    <xdr:sp>
      <xdr:nvSpPr>
        <xdr:cNvPr id="122" name="Rectangle 122"/>
        <xdr:cNvSpPr>
          <a:spLocks/>
        </xdr:cNvSpPr>
      </xdr:nvSpPr>
      <xdr:spPr>
        <a:xfrm>
          <a:off x="15982950" y="23564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132</xdr:row>
      <xdr:rowOff>142875</xdr:rowOff>
    </xdr:from>
    <xdr:to>
      <xdr:col>26</xdr:col>
      <xdr:colOff>19050</xdr:colOff>
      <xdr:row>133</xdr:row>
      <xdr:rowOff>28575</xdr:rowOff>
    </xdr:to>
    <xdr:sp>
      <xdr:nvSpPr>
        <xdr:cNvPr id="123" name="Line 123"/>
        <xdr:cNvSpPr>
          <a:spLocks/>
        </xdr:cNvSpPr>
      </xdr:nvSpPr>
      <xdr:spPr>
        <a:xfrm flipH="1" flipV="1">
          <a:off x="15411450" y="23641050"/>
          <a:ext cx="571500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457200</xdr:colOff>
      <xdr:row>127</xdr:row>
      <xdr:rowOff>104775</xdr:rowOff>
    </xdr:from>
    <xdr:to>
      <xdr:col>26</xdr:col>
      <xdr:colOff>466725</xdr:colOff>
      <xdr:row>129</xdr:row>
      <xdr:rowOff>76200</xdr:rowOff>
    </xdr:to>
    <xdr:sp>
      <xdr:nvSpPr>
        <xdr:cNvPr id="124" name="Rectangle 124"/>
        <xdr:cNvSpPr>
          <a:spLocks/>
        </xdr:cNvSpPr>
      </xdr:nvSpPr>
      <xdr:spPr>
        <a:xfrm>
          <a:off x="15811500" y="22793325"/>
          <a:ext cx="619125" cy="295275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Нотариус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133350</xdr:colOff>
      <xdr:row>129</xdr:row>
      <xdr:rowOff>76200</xdr:rowOff>
    </xdr:from>
    <xdr:to>
      <xdr:col>26</xdr:col>
      <xdr:colOff>133350</xdr:colOff>
      <xdr:row>132</xdr:row>
      <xdr:rowOff>66675</xdr:rowOff>
    </xdr:to>
    <xdr:sp>
      <xdr:nvSpPr>
        <xdr:cNvPr id="125" name="Line 125"/>
        <xdr:cNvSpPr>
          <a:spLocks/>
        </xdr:cNvSpPr>
      </xdr:nvSpPr>
      <xdr:spPr>
        <a:xfrm flipV="1">
          <a:off x="16097250" y="23088600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133</xdr:row>
      <xdr:rowOff>19050</xdr:rowOff>
    </xdr:from>
    <xdr:to>
      <xdr:col>28</xdr:col>
      <xdr:colOff>476250</xdr:colOff>
      <xdr:row>134</xdr:row>
      <xdr:rowOff>85725</xdr:rowOff>
    </xdr:to>
    <xdr:sp>
      <xdr:nvSpPr>
        <xdr:cNvPr id="126" name="Rectangle 126"/>
        <xdr:cNvSpPr>
          <a:spLocks/>
        </xdr:cNvSpPr>
      </xdr:nvSpPr>
      <xdr:spPr>
        <a:xfrm>
          <a:off x="17430750" y="23679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133</xdr:row>
      <xdr:rowOff>38100</xdr:rowOff>
    </xdr:from>
    <xdr:to>
      <xdr:col>28</xdr:col>
      <xdr:colOff>257175</xdr:colOff>
      <xdr:row>133</xdr:row>
      <xdr:rowOff>114300</xdr:rowOff>
    </xdr:to>
    <xdr:sp>
      <xdr:nvSpPr>
        <xdr:cNvPr id="127" name="Line 127"/>
        <xdr:cNvSpPr>
          <a:spLocks/>
        </xdr:cNvSpPr>
      </xdr:nvSpPr>
      <xdr:spPr>
        <a:xfrm flipH="1" flipV="1">
          <a:off x="16211550" y="23698200"/>
          <a:ext cx="1228725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130</xdr:row>
      <xdr:rowOff>152400</xdr:rowOff>
    </xdr:from>
    <xdr:to>
      <xdr:col>26</xdr:col>
      <xdr:colOff>123825</xdr:colOff>
      <xdr:row>130</xdr:row>
      <xdr:rowOff>152400</xdr:rowOff>
    </xdr:to>
    <xdr:sp>
      <xdr:nvSpPr>
        <xdr:cNvPr id="128" name="Line 128"/>
        <xdr:cNvSpPr>
          <a:spLocks/>
        </xdr:cNvSpPr>
      </xdr:nvSpPr>
      <xdr:spPr>
        <a:xfrm>
          <a:off x="15354300" y="23326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131</xdr:row>
      <xdr:rowOff>152400</xdr:rowOff>
    </xdr:from>
    <xdr:to>
      <xdr:col>28</xdr:col>
      <xdr:colOff>85725</xdr:colOff>
      <xdr:row>131</xdr:row>
      <xdr:rowOff>152400</xdr:rowOff>
    </xdr:to>
    <xdr:sp>
      <xdr:nvSpPr>
        <xdr:cNvPr id="129" name="Line 129"/>
        <xdr:cNvSpPr>
          <a:spLocks/>
        </xdr:cNvSpPr>
      </xdr:nvSpPr>
      <xdr:spPr>
        <a:xfrm>
          <a:off x="16583025" y="234886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132</xdr:row>
      <xdr:rowOff>0</xdr:rowOff>
    </xdr:from>
    <xdr:to>
      <xdr:col>28</xdr:col>
      <xdr:colOff>85725</xdr:colOff>
      <xdr:row>133</xdr:row>
      <xdr:rowOff>85725</xdr:rowOff>
    </xdr:to>
    <xdr:sp>
      <xdr:nvSpPr>
        <xdr:cNvPr id="130" name="Line 130"/>
        <xdr:cNvSpPr>
          <a:spLocks/>
        </xdr:cNvSpPr>
      </xdr:nvSpPr>
      <xdr:spPr>
        <a:xfrm flipH="1">
          <a:off x="17030700" y="23498175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135</xdr:row>
      <xdr:rowOff>0</xdr:rowOff>
    </xdr:from>
    <xdr:to>
      <xdr:col>26</xdr:col>
      <xdr:colOff>19050</xdr:colOff>
      <xdr:row>135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373350" y="23983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133</xdr:row>
      <xdr:rowOff>0</xdr:rowOff>
    </xdr:from>
    <xdr:to>
      <xdr:col>25</xdr:col>
      <xdr:colOff>342900</xdr:colOff>
      <xdr:row>135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5697200" y="23660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134</xdr:row>
      <xdr:rowOff>47625</xdr:rowOff>
    </xdr:from>
    <xdr:to>
      <xdr:col>36</xdr:col>
      <xdr:colOff>476250</xdr:colOff>
      <xdr:row>135</xdr:row>
      <xdr:rowOff>114300</xdr:rowOff>
    </xdr:to>
    <xdr:sp>
      <xdr:nvSpPr>
        <xdr:cNvPr id="133" name="Rectangle 133"/>
        <xdr:cNvSpPr>
          <a:spLocks/>
        </xdr:cNvSpPr>
      </xdr:nvSpPr>
      <xdr:spPr>
        <a:xfrm>
          <a:off x="22307550" y="23869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133</xdr:row>
      <xdr:rowOff>133350</xdr:rowOff>
    </xdr:from>
    <xdr:to>
      <xdr:col>36</xdr:col>
      <xdr:colOff>247650</xdr:colOff>
      <xdr:row>135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668875" y="23793450"/>
          <a:ext cx="46386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132</xdr:row>
      <xdr:rowOff>152400</xdr:rowOff>
    </xdr:from>
    <xdr:to>
      <xdr:col>32</xdr:col>
      <xdr:colOff>85725</xdr:colOff>
      <xdr:row>132</xdr:row>
      <xdr:rowOff>152400</xdr:rowOff>
    </xdr:to>
    <xdr:sp>
      <xdr:nvSpPr>
        <xdr:cNvPr id="135" name="Line 135"/>
        <xdr:cNvSpPr>
          <a:spLocks/>
        </xdr:cNvSpPr>
      </xdr:nvSpPr>
      <xdr:spPr>
        <a:xfrm>
          <a:off x="19021425" y="23650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523875</xdr:colOff>
      <xdr:row>133</xdr:row>
      <xdr:rowOff>0</xdr:rowOff>
    </xdr:from>
    <xdr:to>
      <xdr:col>31</xdr:col>
      <xdr:colOff>19050</xdr:colOff>
      <xdr:row>134</xdr:row>
      <xdr:rowOff>28575</xdr:rowOff>
    </xdr:to>
    <xdr:sp>
      <xdr:nvSpPr>
        <xdr:cNvPr id="136" name="Line 136"/>
        <xdr:cNvSpPr>
          <a:spLocks/>
        </xdr:cNvSpPr>
      </xdr:nvSpPr>
      <xdr:spPr>
        <a:xfrm flipH="1">
          <a:off x="18926175" y="23660100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352425</xdr:colOff>
      <xdr:row>130</xdr:row>
      <xdr:rowOff>38100</xdr:rowOff>
    </xdr:from>
    <xdr:to>
      <xdr:col>36</xdr:col>
      <xdr:colOff>371475</xdr:colOff>
      <xdr:row>134</xdr:row>
      <xdr:rowOff>47625</xdr:rowOff>
    </xdr:to>
    <xdr:sp>
      <xdr:nvSpPr>
        <xdr:cNvPr id="137" name="Line 137"/>
        <xdr:cNvSpPr>
          <a:spLocks/>
        </xdr:cNvSpPr>
      </xdr:nvSpPr>
      <xdr:spPr>
        <a:xfrm flipH="1" flipV="1">
          <a:off x="22412325" y="23212425"/>
          <a:ext cx="190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125</xdr:row>
      <xdr:rowOff>28575</xdr:rowOff>
    </xdr:from>
    <xdr:to>
      <xdr:col>36</xdr:col>
      <xdr:colOff>19050</xdr:colOff>
      <xdr:row>130</xdr:row>
      <xdr:rowOff>66675</xdr:rowOff>
    </xdr:to>
    <xdr:sp>
      <xdr:nvSpPr>
        <xdr:cNvPr id="138" name="Line 138"/>
        <xdr:cNvSpPr>
          <a:spLocks/>
        </xdr:cNvSpPr>
      </xdr:nvSpPr>
      <xdr:spPr>
        <a:xfrm flipH="1" flipV="1">
          <a:off x="22040850" y="22393275"/>
          <a:ext cx="38100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119</xdr:row>
      <xdr:rowOff>0</xdr:rowOff>
    </xdr:from>
    <xdr:to>
      <xdr:col>34</xdr:col>
      <xdr:colOff>219075</xdr:colOff>
      <xdr:row>120</xdr:row>
      <xdr:rowOff>66675</xdr:rowOff>
    </xdr:to>
    <xdr:sp>
      <xdr:nvSpPr>
        <xdr:cNvPr id="139" name="Rectangle 139"/>
        <xdr:cNvSpPr>
          <a:spLocks/>
        </xdr:cNvSpPr>
      </xdr:nvSpPr>
      <xdr:spPr>
        <a:xfrm>
          <a:off x="20831175" y="21393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121</xdr:row>
      <xdr:rowOff>9525</xdr:rowOff>
    </xdr:from>
    <xdr:to>
      <xdr:col>37</xdr:col>
      <xdr:colOff>85725</xdr:colOff>
      <xdr:row>121</xdr:row>
      <xdr:rowOff>9525</xdr:rowOff>
    </xdr:to>
    <xdr:sp>
      <xdr:nvSpPr>
        <xdr:cNvPr id="140" name="Line 140"/>
        <xdr:cNvSpPr>
          <a:spLocks/>
        </xdr:cNvSpPr>
      </xdr:nvSpPr>
      <xdr:spPr>
        <a:xfrm flipV="1">
          <a:off x="22040850" y="217265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120</xdr:row>
      <xdr:rowOff>104775</xdr:rowOff>
    </xdr:from>
    <xdr:to>
      <xdr:col>35</xdr:col>
      <xdr:colOff>600075</xdr:colOff>
      <xdr:row>121</xdr:row>
      <xdr:rowOff>9525</xdr:rowOff>
    </xdr:to>
    <xdr:sp>
      <xdr:nvSpPr>
        <xdr:cNvPr id="141" name="Line 141"/>
        <xdr:cNvSpPr>
          <a:spLocks/>
        </xdr:cNvSpPr>
      </xdr:nvSpPr>
      <xdr:spPr>
        <a:xfrm flipH="1" flipV="1">
          <a:off x="21155025" y="21659850"/>
          <a:ext cx="895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128</xdr:row>
      <xdr:rowOff>9525</xdr:rowOff>
    </xdr:from>
    <xdr:to>
      <xdr:col>37</xdr:col>
      <xdr:colOff>600075</xdr:colOff>
      <xdr:row>128</xdr:row>
      <xdr:rowOff>19050</xdr:rowOff>
    </xdr:to>
    <xdr:sp>
      <xdr:nvSpPr>
        <xdr:cNvPr id="142" name="Line 142"/>
        <xdr:cNvSpPr>
          <a:spLocks/>
        </xdr:cNvSpPr>
      </xdr:nvSpPr>
      <xdr:spPr>
        <a:xfrm flipV="1">
          <a:off x="22688550" y="22860000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126</xdr:row>
      <xdr:rowOff>57150</xdr:rowOff>
    </xdr:from>
    <xdr:to>
      <xdr:col>37</xdr:col>
      <xdr:colOff>0</xdr:colOff>
      <xdr:row>128</xdr:row>
      <xdr:rowOff>9525</xdr:rowOff>
    </xdr:to>
    <xdr:sp>
      <xdr:nvSpPr>
        <xdr:cNvPr id="143" name="Line 143"/>
        <xdr:cNvSpPr>
          <a:spLocks/>
        </xdr:cNvSpPr>
      </xdr:nvSpPr>
      <xdr:spPr>
        <a:xfrm flipH="1" flipV="1">
          <a:off x="22040850" y="2258377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128</xdr:row>
      <xdr:rowOff>19050</xdr:rowOff>
    </xdr:from>
    <xdr:to>
      <xdr:col>37</xdr:col>
      <xdr:colOff>28575</xdr:colOff>
      <xdr:row>130</xdr:row>
      <xdr:rowOff>38100</xdr:rowOff>
    </xdr:to>
    <xdr:sp>
      <xdr:nvSpPr>
        <xdr:cNvPr id="144" name="Line 144"/>
        <xdr:cNvSpPr>
          <a:spLocks/>
        </xdr:cNvSpPr>
      </xdr:nvSpPr>
      <xdr:spPr>
        <a:xfrm flipV="1">
          <a:off x="22202775" y="22869525"/>
          <a:ext cx="495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118</xdr:row>
      <xdr:rowOff>9525</xdr:rowOff>
    </xdr:from>
    <xdr:to>
      <xdr:col>34</xdr:col>
      <xdr:colOff>85725</xdr:colOff>
      <xdr:row>119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859750" y="21240750"/>
          <a:ext cx="6667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116</xdr:row>
      <xdr:rowOff>95250</xdr:rowOff>
    </xdr:from>
    <xdr:to>
      <xdr:col>34</xdr:col>
      <xdr:colOff>371475</xdr:colOff>
      <xdr:row>118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20497800" y="21002625"/>
          <a:ext cx="7143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 РОВД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33</xdr:col>
      <xdr:colOff>600075</xdr:colOff>
      <xdr:row>120</xdr:row>
      <xdr:rowOff>57150</xdr:rowOff>
    </xdr:from>
    <xdr:to>
      <xdr:col>34</xdr:col>
      <xdr:colOff>95250</xdr:colOff>
      <xdr:row>129</xdr:row>
      <xdr:rowOff>76200</xdr:rowOff>
    </xdr:to>
    <xdr:sp>
      <xdr:nvSpPr>
        <xdr:cNvPr id="147" name="Line 147"/>
        <xdr:cNvSpPr>
          <a:spLocks/>
        </xdr:cNvSpPr>
      </xdr:nvSpPr>
      <xdr:spPr>
        <a:xfrm flipH="1">
          <a:off x="20831175" y="21612225"/>
          <a:ext cx="104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257175</xdr:colOff>
      <xdr:row>129</xdr:row>
      <xdr:rowOff>66675</xdr:rowOff>
    </xdr:from>
    <xdr:to>
      <xdr:col>34</xdr:col>
      <xdr:colOff>361950</xdr:colOff>
      <xdr:row>130</xdr:row>
      <xdr:rowOff>152400</xdr:rowOff>
    </xdr:to>
    <xdr:sp>
      <xdr:nvSpPr>
        <xdr:cNvPr id="148" name="Rectangle 148"/>
        <xdr:cNvSpPr>
          <a:spLocks/>
        </xdr:cNvSpPr>
      </xdr:nvSpPr>
      <xdr:spPr>
        <a:xfrm>
          <a:off x="20488275" y="23079075"/>
          <a:ext cx="714375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РОВД</a:t>
          </a:r>
        </a:p>
      </xdr:txBody>
    </xdr:sp>
    <xdr:clientData/>
  </xdr:twoCellAnchor>
  <xdr:twoCellAnchor>
    <xdr:from>
      <xdr:col>31</xdr:col>
      <xdr:colOff>476250</xdr:colOff>
      <xdr:row>120</xdr:row>
      <xdr:rowOff>0</xdr:rowOff>
    </xdr:from>
    <xdr:to>
      <xdr:col>33</xdr:col>
      <xdr:colOff>590550</xdr:colOff>
      <xdr:row>126</xdr:row>
      <xdr:rowOff>76200</xdr:rowOff>
    </xdr:to>
    <xdr:sp>
      <xdr:nvSpPr>
        <xdr:cNvPr id="149" name="Line 149"/>
        <xdr:cNvSpPr>
          <a:spLocks/>
        </xdr:cNvSpPr>
      </xdr:nvSpPr>
      <xdr:spPr>
        <a:xfrm flipH="1">
          <a:off x="19488150" y="21555075"/>
          <a:ext cx="13335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125</xdr:row>
      <xdr:rowOff>133350</xdr:rowOff>
    </xdr:from>
    <xdr:to>
      <xdr:col>31</xdr:col>
      <xdr:colOff>476250</xdr:colOff>
      <xdr:row>126</xdr:row>
      <xdr:rowOff>57150</xdr:rowOff>
    </xdr:to>
    <xdr:sp>
      <xdr:nvSpPr>
        <xdr:cNvPr id="150" name="Line 150"/>
        <xdr:cNvSpPr>
          <a:spLocks/>
        </xdr:cNvSpPr>
      </xdr:nvSpPr>
      <xdr:spPr>
        <a:xfrm flipH="1" flipV="1">
          <a:off x="19050000" y="224980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124</xdr:row>
      <xdr:rowOff>38100</xdr:rowOff>
    </xdr:from>
    <xdr:to>
      <xdr:col>31</xdr:col>
      <xdr:colOff>38100</xdr:colOff>
      <xdr:row>126</xdr:row>
      <xdr:rowOff>152400</xdr:rowOff>
    </xdr:to>
    <xdr:sp>
      <xdr:nvSpPr>
        <xdr:cNvPr id="151" name="Rectangle 151"/>
        <xdr:cNvSpPr>
          <a:spLocks/>
        </xdr:cNvSpPr>
      </xdr:nvSpPr>
      <xdr:spPr>
        <a:xfrm>
          <a:off x="18773775" y="22240875"/>
          <a:ext cx="276225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121</xdr:row>
      <xdr:rowOff>152400</xdr:rowOff>
    </xdr:from>
    <xdr:to>
      <xdr:col>33</xdr:col>
      <xdr:colOff>0</xdr:colOff>
      <xdr:row>121</xdr:row>
      <xdr:rowOff>152400</xdr:rowOff>
    </xdr:to>
    <xdr:sp>
      <xdr:nvSpPr>
        <xdr:cNvPr id="152" name="Line 152"/>
        <xdr:cNvSpPr>
          <a:spLocks/>
        </xdr:cNvSpPr>
      </xdr:nvSpPr>
      <xdr:spPr>
        <a:xfrm>
          <a:off x="19631025" y="21869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571500</xdr:colOff>
      <xdr:row>122</xdr:row>
      <xdr:rowOff>0</xdr:rowOff>
    </xdr:from>
    <xdr:to>
      <xdr:col>32</xdr:col>
      <xdr:colOff>590550</xdr:colOff>
      <xdr:row>123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20193000" y="21878925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124</xdr:row>
      <xdr:rowOff>0</xdr:rowOff>
    </xdr:from>
    <xdr:to>
      <xdr:col>34</xdr:col>
      <xdr:colOff>47625</xdr:colOff>
      <xdr:row>124</xdr:row>
      <xdr:rowOff>0</xdr:rowOff>
    </xdr:to>
    <xdr:sp>
      <xdr:nvSpPr>
        <xdr:cNvPr id="154" name="Line 154"/>
        <xdr:cNvSpPr>
          <a:spLocks/>
        </xdr:cNvSpPr>
      </xdr:nvSpPr>
      <xdr:spPr>
        <a:xfrm>
          <a:off x="20240625" y="22202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118</xdr:row>
      <xdr:rowOff>114300</xdr:rowOff>
    </xdr:from>
    <xdr:to>
      <xdr:col>34</xdr:col>
      <xdr:colOff>57150</xdr:colOff>
      <xdr:row>118</xdr:row>
      <xdr:rowOff>152400</xdr:rowOff>
    </xdr:to>
    <xdr:sp>
      <xdr:nvSpPr>
        <xdr:cNvPr id="155" name="Line 155"/>
        <xdr:cNvSpPr>
          <a:spLocks/>
        </xdr:cNvSpPr>
      </xdr:nvSpPr>
      <xdr:spPr>
        <a:xfrm flipV="1">
          <a:off x="19631025" y="21345525"/>
          <a:ext cx="1266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476250</xdr:colOff>
      <xdr:row>136</xdr:row>
      <xdr:rowOff>47625</xdr:rowOff>
    </xdr:from>
    <xdr:to>
      <xdr:col>50</xdr:col>
      <xdr:colOff>95250</xdr:colOff>
      <xdr:row>137</xdr:row>
      <xdr:rowOff>114300</xdr:rowOff>
    </xdr:to>
    <xdr:sp>
      <xdr:nvSpPr>
        <xdr:cNvPr id="156" name="Rectangle 156"/>
        <xdr:cNvSpPr>
          <a:spLocks/>
        </xdr:cNvSpPr>
      </xdr:nvSpPr>
      <xdr:spPr>
        <a:xfrm>
          <a:off x="30460950" y="24193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466725</xdr:colOff>
      <xdr:row>135</xdr:row>
      <xdr:rowOff>0</xdr:rowOff>
    </xdr:from>
    <xdr:to>
      <xdr:col>49</xdr:col>
      <xdr:colOff>466725</xdr:colOff>
      <xdr:row>137</xdr:row>
      <xdr:rowOff>9525</xdr:rowOff>
    </xdr:to>
    <xdr:sp>
      <xdr:nvSpPr>
        <xdr:cNvPr id="157" name="Line 157"/>
        <xdr:cNvSpPr>
          <a:spLocks/>
        </xdr:cNvSpPr>
      </xdr:nvSpPr>
      <xdr:spPr>
        <a:xfrm flipH="1" flipV="1">
          <a:off x="22526625" y="23983950"/>
          <a:ext cx="79248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134</xdr:row>
      <xdr:rowOff>152400</xdr:rowOff>
    </xdr:from>
    <xdr:to>
      <xdr:col>45</xdr:col>
      <xdr:colOff>85725</xdr:colOff>
      <xdr:row>134</xdr:row>
      <xdr:rowOff>152400</xdr:rowOff>
    </xdr:to>
    <xdr:sp>
      <xdr:nvSpPr>
        <xdr:cNvPr id="158" name="Line 158"/>
        <xdr:cNvSpPr>
          <a:spLocks/>
        </xdr:cNvSpPr>
      </xdr:nvSpPr>
      <xdr:spPr>
        <a:xfrm>
          <a:off x="26946225" y="23974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134</xdr:row>
      <xdr:rowOff>152400</xdr:rowOff>
    </xdr:from>
    <xdr:to>
      <xdr:col>44</xdr:col>
      <xdr:colOff>19050</xdr:colOff>
      <xdr:row>136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6736675" y="2397442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106</xdr:row>
      <xdr:rowOff>47625</xdr:rowOff>
    </xdr:from>
    <xdr:to>
      <xdr:col>50</xdr:col>
      <xdr:colOff>285750</xdr:colOff>
      <xdr:row>107</xdr:row>
      <xdr:rowOff>114300</xdr:rowOff>
    </xdr:to>
    <xdr:sp>
      <xdr:nvSpPr>
        <xdr:cNvPr id="160" name="Rectangle 160"/>
        <xdr:cNvSpPr>
          <a:spLocks/>
        </xdr:cNvSpPr>
      </xdr:nvSpPr>
      <xdr:spPr>
        <a:xfrm>
          <a:off x="30651450" y="193357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533400</xdr:colOff>
      <xdr:row>126</xdr:row>
      <xdr:rowOff>47625</xdr:rowOff>
    </xdr:from>
    <xdr:to>
      <xdr:col>50</xdr:col>
      <xdr:colOff>152400</xdr:colOff>
      <xdr:row>127</xdr:row>
      <xdr:rowOff>114300</xdr:rowOff>
    </xdr:to>
    <xdr:sp>
      <xdr:nvSpPr>
        <xdr:cNvPr id="161" name="Rectangle 161"/>
        <xdr:cNvSpPr>
          <a:spLocks/>
        </xdr:cNvSpPr>
      </xdr:nvSpPr>
      <xdr:spPr>
        <a:xfrm>
          <a:off x="30518100" y="22574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121</xdr:row>
      <xdr:rowOff>152400</xdr:rowOff>
    </xdr:from>
    <xdr:to>
      <xdr:col>49</xdr:col>
      <xdr:colOff>85725</xdr:colOff>
      <xdr:row>121</xdr:row>
      <xdr:rowOff>152400</xdr:rowOff>
    </xdr:to>
    <xdr:sp>
      <xdr:nvSpPr>
        <xdr:cNvPr id="162" name="Line 162"/>
        <xdr:cNvSpPr>
          <a:spLocks/>
        </xdr:cNvSpPr>
      </xdr:nvSpPr>
      <xdr:spPr>
        <a:xfrm>
          <a:off x="29384625" y="21869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121</xdr:row>
      <xdr:rowOff>152400</xdr:rowOff>
    </xdr:from>
    <xdr:to>
      <xdr:col>50</xdr:col>
      <xdr:colOff>76200</xdr:colOff>
      <xdr:row>122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30070425" y="21869400"/>
          <a:ext cx="600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504825</xdr:colOff>
      <xdr:row>132</xdr:row>
      <xdr:rowOff>76200</xdr:rowOff>
    </xdr:from>
    <xdr:to>
      <xdr:col>50</xdr:col>
      <xdr:colOff>123825</xdr:colOff>
      <xdr:row>133</xdr:row>
      <xdr:rowOff>142875</xdr:rowOff>
    </xdr:to>
    <xdr:sp>
      <xdr:nvSpPr>
        <xdr:cNvPr id="164" name="Rectangle 164"/>
        <xdr:cNvSpPr>
          <a:spLocks/>
        </xdr:cNvSpPr>
      </xdr:nvSpPr>
      <xdr:spPr>
        <a:xfrm>
          <a:off x="30489525" y="235743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135</xdr:row>
      <xdr:rowOff>152400</xdr:rowOff>
    </xdr:from>
    <xdr:to>
      <xdr:col>49</xdr:col>
      <xdr:colOff>590550</xdr:colOff>
      <xdr:row>135</xdr:row>
      <xdr:rowOff>152400</xdr:rowOff>
    </xdr:to>
    <xdr:sp>
      <xdr:nvSpPr>
        <xdr:cNvPr id="165" name="Line 165"/>
        <xdr:cNvSpPr>
          <a:spLocks/>
        </xdr:cNvSpPr>
      </xdr:nvSpPr>
      <xdr:spPr>
        <a:xfrm>
          <a:off x="29384625" y="24136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129</xdr:row>
      <xdr:rowOff>152400</xdr:rowOff>
    </xdr:from>
    <xdr:to>
      <xdr:col>52</xdr:col>
      <xdr:colOff>85725</xdr:colOff>
      <xdr:row>129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31213425" y="23164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129</xdr:row>
      <xdr:rowOff>152400</xdr:rowOff>
    </xdr:from>
    <xdr:to>
      <xdr:col>52</xdr:col>
      <xdr:colOff>85725</xdr:colOff>
      <xdr:row>129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31213425" y="23164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130</xdr:row>
      <xdr:rowOff>0</xdr:rowOff>
    </xdr:from>
    <xdr:to>
      <xdr:col>51</xdr:col>
      <xdr:colOff>38100</xdr:colOff>
      <xdr:row>130</xdr:row>
      <xdr:rowOff>133350</xdr:rowOff>
    </xdr:to>
    <xdr:sp>
      <xdr:nvSpPr>
        <xdr:cNvPr id="168" name="Line 168"/>
        <xdr:cNvSpPr>
          <a:spLocks/>
        </xdr:cNvSpPr>
      </xdr:nvSpPr>
      <xdr:spPr>
        <a:xfrm flipV="1">
          <a:off x="30613350" y="23174325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126</xdr:row>
      <xdr:rowOff>133350</xdr:rowOff>
    </xdr:from>
    <xdr:to>
      <xdr:col>49</xdr:col>
      <xdr:colOff>533400</xdr:colOff>
      <xdr:row>127</xdr:row>
      <xdr:rowOff>9525</xdr:rowOff>
    </xdr:to>
    <xdr:sp>
      <xdr:nvSpPr>
        <xdr:cNvPr id="169" name="Line 169"/>
        <xdr:cNvSpPr>
          <a:spLocks/>
        </xdr:cNvSpPr>
      </xdr:nvSpPr>
      <xdr:spPr>
        <a:xfrm flipH="1" flipV="1">
          <a:off x="29984700" y="22659975"/>
          <a:ext cx="5334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124</xdr:row>
      <xdr:rowOff>152400</xdr:rowOff>
    </xdr:from>
    <xdr:to>
      <xdr:col>49</xdr:col>
      <xdr:colOff>590550</xdr:colOff>
      <xdr:row>124</xdr:row>
      <xdr:rowOff>152400</xdr:rowOff>
    </xdr:to>
    <xdr:sp>
      <xdr:nvSpPr>
        <xdr:cNvPr id="170" name="Line 170"/>
        <xdr:cNvSpPr>
          <a:spLocks/>
        </xdr:cNvSpPr>
      </xdr:nvSpPr>
      <xdr:spPr>
        <a:xfrm>
          <a:off x="29994225" y="22355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125</xdr:row>
      <xdr:rowOff>38100</xdr:rowOff>
    </xdr:from>
    <xdr:to>
      <xdr:col>49</xdr:col>
      <xdr:colOff>9525</xdr:colOff>
      <xdr:row>128</xdr:row>
      <xdr:rowOff>28575</xdr:rowOff>
    </xdr:to>
    <xdr:sp>
      <xdr:nvSpPr>
        <xdr:cNvPr id="171" name="Rectangle 171"/>
        <xdr:cNvSpPr>
          <a:spLocks/>
        </xdr:cNvSpPr>
      </xdr:nvSpPr>
      <xdr:spPr>
        <a:xfrm>
          <a:off x="29413200" y="22402800"/>
          <a:ext cx="581025" cy="4762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Спальный корпус</a:t>
          </a:r>
        </a:p>
      </xdr:txBody>
    </xdr:sp>
    <xdr:clientData/>
  </xdr:twoCellAnchor>
  <xdr:twoCellAnchor>
    <xdr:from>
      <xdr:col>49</xdr:col>
      <xdr:colOff>333375</xdr:colOff>
      <xdr:row>124</xdr:row>
      <xdr:rowOff>152400</xdr:rowOff>
    </xdr:from>
    <xdr:to>
      <xdr:col>49</xdr:col>
      <xdr:colOff>600075</xdr:colOff>
      <xdr:row>126</xdr:row>
      <xdr:rowOff>152400</xdr:rowOff>
    </xdr:to>
    <xdr:sp>
      <xdr:nvSpPr>
        <xdr:cNvPr id="172" name="Line 172"/>
        <xdr:cNvSpPr>
          <a:spLocks/>
        </xdr:cNvSpPr>
      </xdr:nvSpPr>
      <xdr:spPr>
        <a:xfrm flipH="1">
          <a:off x="30318075" y="22355175"/>
          <a:ext cx="266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133</xdr:row>
      <xdr:rowOff>9525</xdr:rowOff>
    </xdr:from>
    <xdr:to>
      <xdr:col>48</xdr:col>
      <xdr:colOff>600075</xdr:colOff>
      <xdr:row>133</xdr:row>
      <xdr:rowOff>38100</xdr:rowOff>
    </xdr:to>
    <xdr:sp>
      <xdr:nvSpPr>
        <xdr:cNvPr id="173" name="Line 173"/>
        <xdr:cNvSpPr>
          <a:spLocks/>
        </xdr:cNvSpPr>
      </xdr:nvSpPr>
      <xdr:spPr>
        <a:xfrm flipH="1" flipV="1">
          <a:off x="29470350" y="23669625"/>
          <a:ext cx="5048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132</xdr:row>
      <xdr:rowOff>66675</xdr:rowOff>
    </xdr:from>
    <xdr:to>
      <xdr:col>49</xdr:col>
      <xdr:colOff>228600</xdr:colOff>
      <xdr:row>133</xdr:row>
      <xdr:rowOff>133350</xdr:rowOff>
    </xdr:to>
    <xdr:sp>
      <xdr:nvSpPr>
        <xdr:cNvPr id="174" name="Rectangle 174"/>
        <xdr:cNvSpPr>
          <a:spLocks/>
        </xdr:cNvSpPr>
      </xdr:nvSpPr>
      <xdr:spPr>
        <a:xfrm>
          <a:off x="29984700" y="23564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333375</xdr:colOff>
      <xdr:row>105</xdr:row>
      <xdr:rowOff>104775</xdr:rowOff>
    </xdr:from>
    <xdr:to>
      <xdr:col>46</xdr:col>
      <xdr:colOff>561975</xdr:colOff>
      <xdr:row>107</xdr:row>
      <xdr:rowOff>9525</xdr:rowOff>
    </xdr:to>
    <xdr:sp>
      <xdr:nvSpPr>
        <xdr:cNvPr id="175" name="Rectangle 175"/>
        <xdr:cNvSpPr>
          <a:spLocks/>
        </xdr:cNvSpPr>
      </xdr:nvSpPr>
      <xdr:spPr>
        <a:xfrm>
          <a:off x="28489275" y="19230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466725</xdr:colOff>
      <xdr:row>106</xdr:row>
      <xdr:rowOff>0</xdr:rowOff>
    </xdr:from>
    <xdr:to>
      <xdr:col>48</xdr:col>
      <xdr:colOff>85725</xdr:colOff>
      <xdr:row>107</xdr:row>
      <xdr:rowOff>66675</xdr:rowOff>
    </xdr:to>
    <xdr:sp>
      <xdr:nvSpPr>
        <xdr:cNvPr id="176" name="Rectangle 176"/>
        <xdr:cNvSpPr>
          <a:spLocks/>
        </xdr:cNvSpPr>
      </xdr:nvSpPr>
      <xdr:spPr>
        <a:xfrm>
          <a:off x="29232225" y="192881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104775</xdr:colOff>
      <xdr:row>132</xdr:row>
      <xdr:rowOff>95250</xdr:rowOff>
    </xdr:from>
    <xdr:to>
      <xdr:col>48</xdr:col>
      <xdr:colOff>114300</xdr:colOff>
      <xdr:row>133</xdr:row>
      <xdr:rowOff>9525</xdr:rowOff>
    </xdr:to>
    <xdr:sp>
      <xdr:nvSpPr>
        <xdr:cNvPr id="177" name="Line 177"/>
        <xdr:cNvSpPr>
          <a:spLocks/>
        </xdr:cNvSpPr>
      </xdr:nvSpPr>
      <xdr:spPr>
        <a:xfrm flipV="1">
          <a:off x="29479875" y="23593425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132</xdr:row>
      <xdr:rowOff>38100</xdr:rowOff>
    </xdr:from>
    <xdr:to>
      <xdr:col>48</xdr:col>
      <xdr:colOff>104775</xdr:colOff>
      <xdr:row>132</xdr:row>
      <xdr:rowOff>95250</xdr:rowOff>
    </xdr:to>
    <xdr:sp>
      <xdr:nvSpPr>
        <xdr:cNvPr id="178" name="Line 178"/>
        <xdr:cNvSpPr>
          <a:spLocks/>
        </xdr:cNvSpPr>
      </xdr:nvSpPr>
      <xdr:spPr>
        <a:xfrm flipH="1" flipV="1">
          <a:off x="28498800" y="23536275"/>
          <a:ext cx="9810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131</xdr:row>
      <xdr:rowOff>104775</xdr:rowOff>
    </xdr:from>
    <xdr:to>
      <xdr:col>46</xdr:col>
      <xdr:colOff>381000</xdr:colOff>
      <xdr:row>132</xdr:row>
      <xdr:rowOff>47625</xdr:rowOff>
    </xdr:to>
    <xdr:sp>
      <xdr:nvSpPr>
        <xdr:cNvPr id="179" name="Line 179"/>
        <xdr:cNvSpPr>
          <a:spLocks/>
        </xdr:cNvSpPr>
      </xdr:nvSpPr>
      <xdr:spPr>
        <a:xfrm flipV="1">
          <a:off x="28498800" y="2344102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142875</xdr:colOff>
      <xdr:row>129</xdr:row>
      <xdr:rowOff>133350</xdr:rowOff>
    </xdr:from>
    <xdr:to>
      <xdr:col>47</xdr:col>
      <xdr:colOff>28575</xdr:colOff>
      <xdr:row>131</xdr:row>
      <xdr:rowOff>95250</xdr:rowOff>
    </xdr:to>
    <xdr:sp>
      <xdr:nvSpPr>
        <xdr:cNvPr id="180" name="Rectangle 180"/>
        <xdr:cNvSpPr>
          <a:spLocks/>
        </xdr:cNvSpPr>
      </xdr:nvSpPr>
      <xdr:spPr>
        <a:xfrm>
          <a:off x="28298775" y="23145750"/>
          <a:ext cx="495300" cy="2857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4
</a:t>
          </a:r>
        </a:p>
      </xdr:txBody>
    </xdr:sp>
    <xdr:clientData/>
  </xdr:twoCellAnchor>
  <xdr:twoCellAnchor>
    <xdr:from>
      <xdr:col>48</xdr:col>
      <xdr:colOff>180975</xdr:colOff>
      <xdr:row>129</xdr:row>
      <xdr:rowOff>133350</xdr:rowOff>
    </xdr:from>
    <xdr:to>
      <xdr:col>49</xdr:col>
      <xdr:colOff>28575</xdr:colOff>
      <xdr:row>131</xdr:row>
      <xdr:rowOff>123825</xdr:rowOff>
    </xdr:to>
    <xdr:sp>
      <xdr:nvSpPr>
        <xdr:cNvPr id="181" name="Rectangle 181"/>
        <xdr:cNvSpPr>
          <a:spLocks/>
        </xdr:cNvSpPr>
      </xdr:nvSpPr>
      <xdr:spPr>
        <a:xfrm>
          <a:off x="29556075" y="23145750"/>
          <a:ext cx="45720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Прачечная</a:t>
          </a:r>
        </a:p>
      </xdr:txBody>
    </xdr:sp>
    <xdr:clientData/>
  </xdr:twoCellAnchor>
  <xdr:twoCellAnchor>
    <xdr:from>
      <xdr:col>44</xdr:col>
      <xdr:colOff>409575</xdr:colOff>
      <xdr:row>105</xdr:row>
      <xdr:rowOff>85725</xdr:rowOff>
    </xdr:from>
    <xdr:to>
      <xdr:col>45</xdr:col>
      <xdr:colOff>28575</xdr:colOff>
      <xdr:row>106</xdr:row>
      <xdr:rowOff>152400</xdr:rowOff>
    </xdr:to>
    <xdr:sp>
      <xdr:nvSpPr>
        <xdr:cNvPr id="182" name="Rectangle 182"/>
        <xdr:cNvSpPr>
          <a:spLocks/>
        </xdr:cNvSpPr>
      </xdr:nvSpPr>
      <xdr:spPr>
        <a:xfrm>
          <a:off x="27346275" y="19211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131</xdr:row>
      <xdr:rowOff>47625</xdr:rowOff>
    </xdr:from>
    <xdr:to>
      <xdr:col>49</xdr:col>
      <xdr:colOff>133350</xdr:colOff>
      <xdr:row>132</xdr:row>
      <xdr:rowOff>66675</xdr:rowOff>
    </xdr:to>
    <xdr:sp>
      <xdr:nvSpPr>
        <xdr:cNvPr id="183" name="Line 183"/>
        <xdr:cNvSpPr>
          <a:spLocks/>
        </xdr:cNvSpPr>
      </xdr:nvSpPr>
      <xdr:spPr>
        <a:xfrm flipV="1">
          <a:off x="30108525" y="23383875"/>
          <a:ext cx="95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133</xdr:row>
      <xdr:rowOff>47625</xdr:rowOff>
    </xdr:from>
    <xdr:to>
      <xdr:col>49</xdr:col>
      <xdr:colOff>504825</xdr:colOff>
      <xdr:row>133</xdr:row>
      <xdr:rowOff>66675</xdr:rowOff>
    </xdr:to>
    <xdr:sp>
      <xdr:nvSpPr>
        <xdr:cNvPr id="184" name="Line 184"/>
        <xdr:cNvSpPr>
          <a:spLocks/>
        </xdr:cNvSpPr>
      </xdr:nvSpPr>
      <xdr:spPr>
        <a:xfrm flipH="1" flipV="1">
          <a:off x="30222825" y="23707725"/>
          <a:ext cx="266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134</xdr:row>
      <xdr:rowOff>152400</xdr:rowOff>
    </xdr:from>
    <xdr:to>
      <xdr:col>49</xdr:col>
      <xdr:colOff>571500</xdr:colOff>
      <xdr:row>135</xdr:row>
      <xdr:rowOff>9525</xdr:rowOff>
    </xdr:to>
    <xdr:sp>
      <xdr:nvSpPr>
        <xdr:cNvPr id="185" name="Line 185"/>
        <xdr:cNvSpPr>
          <a:spLocks/>
        </xdr:cNvSpPr>
      </xdr:nvSpPr>
      <xdr:spPr>
        <a:xfrm>
          <a:off x="29994225" y="23974425"/>
          <a:ext cx="561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419100</xdr:colOff>
      <xdr:row>133</xdr:row>
      <xdr:rowOff>57150</xdr:rowOff>
    </xdr:from>
    <xdr:to>
      <xdr:col>49</xdr:col>
      <xdr:colOff>571500</xdr:colOff>
      <xdr:row>135</xdr:row>
      <xdr:rowOff>9525</xdr:rowOff>
    </xdr:to>
    <xdr:sp>
      <xdr:nvSpPr>
        <xdr:cNvPr id="186" name="Line 186"/>
        <xdr:cNvSpPr>
          <a:spLocks/>
        </xdr:cNvSpPr>
      </xdr:nvSpPr>
      <xdr:spPr>
        <a:xfrm flipH="1" flipV="1">
          <a:off x="30403800" y="23717250"/>
          <a:ext cx="152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131</xdr:row>
      <xdr:rowOff>47625</xdr:rowOff>
    </xdr:from>
    <xdr:to>
      <xdr:col>49</xdr:col>
      <xdr:colOff>133350</xdr:colOff>
      <xdr:row>131</xdr:row>
      <xdr:rowOff>66675</xdr:rowOff>
    </xdr:to>
    <xdr:sp>
      <xdr:nvSpPr>
        <xdr:cNvPr id="187" name="Line 187"/>
        <xdr:cNvSpPr>
          <a:spLocks/>
        </xdr:cNvSpPr>
      </xdr:nvSpPr>
      <xdr:spPr>
        <a:xfrm flipH="1" flipV="1">
          <a:off x="30022800" y="23383875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130</xdr:row>
      <xdr:rowOff>152400</xdr:rowOff>
    </xdr:from>
    <xdr:to>
      <xdr:col>49</xdr:col>
      <xdr:colOff>552450</xdr:colOff>
      <xdr:row>130</xdr:row>
      <xdr:rowOff>152400</xdr:rowOff>
    </xdr:to>
    <xdr:sp>
      <xdr:nvSpPr>
        <xdr:cNvPr id="188" name="Line 188"/>
        <xdr:cNvSpPr>
          <a:spLocks/>
        </xdr:cNvSpPr>
      </xdr:nvSpPr>
      <xdr:spPr>
        <a:xfrm>
          <a:off x="29994225" y="23326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131</xdr:row>
      <xdr:rowOff>0</xdr:rowOff>
    </xdr:from>
    <xdr:to>
      <xdr:col>49</xdr:col>
      <xdr:colOff>542925</xdr:colOff>
      <xdr:row>132</xdr:row>
      <xdr:rowOff>19050</xdr:rowOff>
    </xdr:to>
    <xdr:sp>
      <xdr:nvSpPr>
        <xdr:cNvPr id="189" name="Line 189"/>
        <xdr:cNvSpPr>
          <a:spLocks/>
        </xdr:cNvSpPr>
      </xdr:nvSpPr>
      <xdr:spPr>
        <a:xfrm flipV="1">
          <a:off x="30108525" y="23336250"/>
          <a:ext cx="4191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133</xdr:row>
      <xdr:rowOff>152400</xdr:rowOff>
    </xdr:from>
    <xdr:to>
      <xdr:col>48</xdr:col>
      <xdr:colOff>85725</xdr:colOff>
      <xdr:row>133</xdr:row>
      <xdr:rowOff>152400</xdr:rowOff>
    </xdr:to>
    <xdr:sp>
      <xdr:nvSpPr>
        <xdr:cNvPr id="190" name="Line 190"/>
        <xdr:cNvSpPr>
          <a:spLocks/>
        </xdr:cNvSpPr>
      </xdr:nvSpPr>
      <xdr:spPr>
        <a:xfrm>
          <a:off x="28775025" y="23812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476250</xdr:colOff>
      <xdr:row>132</xdr:row>
      <xdr:rowOff>38100</xdr:rowOff>
    </xdr:from>
    <xdr:to>
      <xdr:col>47</xdr:col>
      <xdr:colOff>9525</xdr:colOff>
      <xdr:row>133</xdr:row>
      <xdr:rowOff>152400</xdr:rowOff>
    </xdr:to>
    <xdr:sp>
      <xdr:nvSpPr>
        <xdr:cNvPr id="191" name="Line 191"/>
        <xdr:cNvSpPr>
          <a:spLocks/>
        </xdr:cNvSpPr>
      </xdr:nvSpPr>
      <xdr:spPr>
        <a:xfrm flipH="1" flipV="1">
          <a:off x="28632150" y="2353627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133</xdr:row>
      <xdr:rowOff>9525</xdr:rowOff>
    </xdr:from>
    <xdr:to>
      <xdr:col>48</xdr:col>
      <xdr:colOff>285750</xdr:colOff>
      <xdr:row>133</xdr:row>
      <xdr:rowOff>152400</xdr:rowOff>
    </xdr:to>
    <xdr:sp>
      <xdr:nvSpPr>
        <xdr:cNvPr id="192" name="Line 192"/>
        <xdr:cNvSpPr>
          <a:spLocks/>
        </xdr:cNvSpPr>
      </xdr:nvSpPr>
      <xdr:spPr>
        <a:xfrm flipV="1">
          <a:off x="29451300" y="236696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107</xdr:row>
      <xdr:rowOff>114300</xdr:rowOff>
    </xdr:from>
    <xdr:to>
      <xdr:col>50</xdr:col>
      <xdr:colOff>171450</xdr:colOff>
      <xdr:row>126</xdr:row>
      <xdr:rowOff>66675</xdr:rowOff>
    </xdr:to>
    <xdr:sp>
      <xdr:nvSpPr>
        <xdr:cNvPr id="193" name="Line 193"/>
        <xdr:cNvSpPr>
          <a:spLocks/>
        </xdr:cNvSpPr>
      </xdr:nvSpPr>
      <xdr:spPr>
        <a:xfrm flipH="1">
          <a:off x="30651450" y="19564350"/>
          <a:ext cx="114300" cy="3028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127</xdr:row>
      <xdr:rowOff>114300</xdr:rowOff>
    </xdr:from>
    <xdr:to>
      <xdr:col>50</xdr:col>
      <xdr:colOff>38100</xdr:colOff>
      <xdr:row>132</xdr:row>
      <xdr:rowOff>76200</xdr:rowOff>
    </xdr:to>
    <xdr:sp>
      <xdr:nvSpPr>
        <xdr:cNvPr id="194" name="Line 194"/>
        <xdr:cNvSpPr>
          <a:spLocks/>
        </xdr:cNvSpPr>
      </xdr:nvSpPr>
      <xdr:spPr>
        <a:xfrm flipH="1">
          <a:off x="30603825" y="22802850"/>
          <a:ext cx="28575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600075</xdr:colOff>
      <xdr:row>133</xdr:row>
      <xdr:rowOff>142875</xdr:rowOff>
    </xdr:from>
    <xdr:to>
      <xdr:col>50</xdr:col>
      <xdr:colOff>9525</xdr:colOff>
      <xdr:row>136</xdr:row>
      <xdr:rowOff>47625</xdr:rowOff>
    </xdr:to>
    <xdr:sp>
      <xdr:nvSpPr>
        <xdr:cNvPr id="195" name="Line 195"/>
        <xdr:cNvSpPr>
          <a:spLocks/>
        </xdr:cNvSpPr>
      </xdr:nvSpPr>
      <xdr:spPr>
        <a:xfrm flipH="1">
          <a:off x="30584775" y="23802975"/>
          <a:ext cx="1905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142875</xdr:colOff>
      <xdr:row>136</xdr:row>
      <xdr:rowOff>142875</xdr:rowOff>
    </xdr:from>
    <xdr:to>
      <xdr:col>51</xdr:col>
      <xdr:colOff>333375</xdr:colOff>
      <xdr:row>137</xdr:row>
      <xdr:rowOff>161925</xdr:rowOff>
    </xdr:to>
    <xdr:sp>
      <xdr:nvSpPr>
        <xdr:cNvPr id="196" name="Oval 196"/>
        <xdr:cNvSpPr>
          <a:spLocks/>
        </xdr:cNvSpPr>
      </xdr:nvSpPr>
      <xdr:spPr>
        <a:xfrm>
          <a:off x="31346775" y="24288750"/>
          <a:ext cx="190500" cy="180975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590550</xdr:colOff>
      <xdr:row>147</xdr:row>
      <xdr:rowOff>95250</xdr:rowOff>
    </xdr:from>
    <xdr:to>
      <xdr:col>43</xdr:col>
      <xdr:colOff>171450</xdr:colOff>
      <xdr:row>148</xdr:row>
      <xdr:rowOff>123825</xdr:rowOff>
    </xdr:to>
    <xdr:sp>
      <xdr:nvSpPr>
        <xdr:cNvPr id="197" name="Oval 197"/>
        <xdr:cNvSpPr>
          <a:spLocks/>
        </xdr:cNvSpPr>
      </xdr:nvSpPr>
      <xdr:spPr>
        <a:xfrm>
          <a:off x="26308050" y="260223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138</xdr:row>
      <xdr:rowOff>19050</xdr:rowOff>
    </xdr:from>
    <xdr:to>
      <xdr:col>51</xdr:col>
      <xdr:colOff>504825</xdr:colOff>
      <xdr:row>139</xdr:row>
      <xdr:rowOff>28575</xdr:rowOff>
    </xdr:to>
    <xdr:sp>
      <xdr:nvSpPr>
        <xdr:cNvPr id="198" name="Rectangle 198"/>
        <xdr:cNvSpPr>
          <a:spLocks/>
        </xdr:cNvSpPr>
      </xdr:nvSpPr>
      <xdr:spPr>
        <a:xfrm>
          <a:off x="31061025" y="24488775"/>
          <a:ext cx="647700" cy="17145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Мастерские
</a:t>
          </a:r>
        </a:p>
      </xdr:txBody>
    </xdr:sp>
    <xdr:clientData/>
  </xdr:twoCellAnchor>
  <xdr:twoCellAnchor>
    <xdr:from>
      <xdr:col>51</xdr:col>
      <xdr:colOff>180975</xdr:colOff>
      <xdr:row>137</xdr:row>
      <xdr:rowOff>161925</xdr:rowOff>
    </xdr:from>
    <xdr:to>
      <xdr:col>51</xdr:col>
      <xdr:colOff>219075</xdr:colOff>
      <xdr:row>138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1384875" y="244697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137</xdr:row>
      <xdr:rowOff>161925</xdr:rowOff>
    </xdr:from>
    <xdr:to>
      <xdr:col>53</xdr:col>
      <xdr:colOff>66675</xdr:colOff>
      <xdr:row>137</xdr:row>
      <xdr:rowOff>161925</xdr:rowOff>
    </xdr:to>
    <xdr:sp>
      <xdr:nvSpPr>
        <xdr:cNvPr id="200" name="Line 200"/>
        <xdr:cNvSpPr>
          <a:spLocks/>
        </xdr:cNvSpPr>
      </xdr:nvSpPr>
      <xdr:spPr>
        <a:xfrm>
          <a:off x="31813500" y="24469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137</xdr:row>
      <xdr:rowOff>161925</xdr:rowOff>
    </xdr:from>
    <xdr:to>
      <xdr:col>52</xdr:col>
      <xdr:colOff>9525</xdr:colOff>
      <xdr:row>137</xdr:row>
      <xdr:rowOff>161925</xdr:rowOff>
    </xdr:to>
    <xdr:sp>
      <xdr:nvSpPr>
        <xdr:cNvPr id="201" name="Line 201"/>
        <xdr:cNvSpPr>
          <a:spLocks/>
        </xdr:cNvSpPr>
      </xdr:nvSpPr>
      <xdr:spPr>
        <a:xfrm>
          <a:off x="31422975" y="24469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137</xdr:row>
      <xdr:rowOff>9525</xdr:rowOff>
    </xdr:from>
    <xdr:to>
      <xdr:col>51</xdr:col>
      <xdr:colOff>142875</xdr:colOff>
      <xdr:row>137</xdr:row>
      <xdr:rowOff>76200</xdr:rowOff>
    </xdr:to>
    <xdr:sp>
      <xdr:nvSpPr>
        <xdr:cNvPr id="202" name="Line 202"/>
        <xdr:cNvSpPr>
          <a:spLocks/>
        </xdr:cNvSpPr>
      </xdr:nvSpPr>
      <xdr:spPr>
        <a:xfrm>
          <a:off x="30699075" y="24317325"/>
          <a:ext cx="6477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304800</xdr:colOff>
      <xdr:row>133</xdr:row>
      <xdr:rowOff>66675</xdr:rowOff>
    </xdr:from>
    <xdr:to>
      <xdr:col>52</xdr:col>
      <xdr:colOff>276225</xdr:colOff>
      <xdr:row>137</xdr:row>
      <xdr:rowOff>9525</xdr:rowOff>
    </xdr:to>
    <xdr:sp>
      <xdr:nvSpPr>
        <xdr:cNvPr id="203" name="Line 203"/>
        <xdr:cNvSpPr>
          <a:spLocks/>
        </xdr:cNvSpPr>
      </xdr:nvSpPr>
      <xdr:spPr>
        <a:xfrm flipV="1">
          <a:off x="31508700" y="23726775"/>
          <a:ext cx="5810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132</xdr:row>
      <xdr:rowOff>76200</xdr:rowOff>
    </xdr:from>
    <xdr:to>
      <xdr:col>52</xdr:col>
      <xdr:colOff>438150</xdr:colOff>
      <xdr:row>133</xdr:row>
      <xdr:rowOff>95250</xdr:rowOff>
    </xdr:to>
    <xdr:sp>
      <xdr:nvSpPr>
        <xdr:cNvPr id="204" name="Oval 204"/>
        <xdr:cNvSpPr>
          <a:spLocks/>
        </xdr:cNvSpPr>
      </xdr:nvSpPr>
      <xdr:spPr>
        <a:xfrm>
          <a:off x="32061150" y="23574375"/>
          <a:ext cx="190500" cy="180975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134</xdr:row>
      <xdr:rowOff>152400</xdr:rowOff>
    </xdr:from>
    <xdr:to>
      <xdr:col>52</xdr:col>
      <xdr:colOff>28575</xdr:colOff>
      <xdr:row>134</xdr:row>
      <xdr:rowOff>152400</xdr:rowOff>
    </xdr:to>
    <xdr:sp>
      <xdr:nvSpPr>
        <xdr:cNvPr id="205" name="Line 205"/>
        <xdr:cNvSpPr>
          <a:spLocks/>
        </xdr:cNvSpPr>
      </xdr:nvSpPr>
      <xdr:spPr>
        <a:xfrm>
          <a:off x="31222950" y="23974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590550</xdr:colOff>
      <xdr:row>130</xdr:row>
      <xdr:rowOff>57150</xdr:rowOff>
    </xdr:from>
    <xdr:to>
      <xdr:col>53</xdr:col>
      <xdr:colOff>85725</xdr:colOff>
      <xdr:row>131</xdr:row>
      <xdr:rowOff>133350</xdr:rowOff>
    </xdr:to>
    <xdr:sp>
      <xdr:nvSpPr>
        <xdr:cNvPr id="206" name="Rectangle 206"/>
        <xdr:cNvSpPr>
          <a:spLocks/>
        </xdr:cNvSpPr>
      </xdr:nvSpPr>
      <xdr:spPr>
        <a:xfrm>
          <a:off x="31794450" y="23231475"/>
          <a:ext cx="714375" cy="238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Кор.школа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52</xdr:col>
      <xdr:colOff>342900</xdr:colOff>
      <xdr:row>131</xdr:row>
      <xdr:rowOff>142875</xdr:rowOff>
    </xdr:from>
    <xdr:to>
      <xdr:col>52</xdr:col>
      <xdr:colOff>342900</xdr:colOff>
      <xdr:row>132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32156400" y="23479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447675</xdr:colOff>
      <xdr:row>133</xdr:row>
      <xdr:rowOff>28575</xdr:rowOff>
    </xdr:from>
    <xdr:to>
      <xdr:col>54</xdr:col>
      <xdr:colOff>180975</xdr:colOff>
      <xdr:row>133</xdr:row>
      <xdr:rowOff>47625</xdr:rowOff>
    </xdr:to>
    <xdr:sp>
      <xdr:nvSpPr>
        <xdr:cNvPr id="208" name="Line 208"/>
        <xdr:cNvSpPr>
          <a:spLocks/>
        </xdr:cNvSpPr>
      </xdr:nvSpPr>
      <xdr:spPr>
        <a:xfrm>
          <a:off x="32261175" y="23688675"/>
          <a:ext cx="9525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133</xdr:row>
      <xdr:rowOff>38100</xdr:rowOff>
    </xdr:from>
    <xdr:to>
      <xdr:col>55</xdr:col>
      <xdr:colOff>133350</xdr:colOff>
      <xdr:row>135</xdr:row>
      <xdr:rowOff>152400</xdr:rowOff>
    </xdr:to>
    <xdr:sp>
      <xdr:nvSpPr>
        <xdr:cNvPr id="209" name="Line 209"/>
        <xdr:cNvSpPr>
          <a:spLocks/>
        </xdr:cNvSpPr>
      </xdr:nvSpPr>
      <xdr:spPr>
        <a:xfrm>
          <a:off x="33194625" y="23698200"/>
          <a:ext cx="581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135</xdr:row>
      <xdr:rowOff>152400</xdr:rowOff>
    </xdr:from>
    <xdr:to>
      <xdr:col>55</xdr:col>
      <xdr:colOff>295275</xdr:colOff>
      <xdr:row>137</xdr:row>
      <xdr:rowOff>114300</xdr:rowOff>
    </xdr:to>
    <xdr:sp>
      <xdr:nvSpPr>
        <xdr:cNvPr id="210" name="Rectangle 210"/>
        <xdr:cNvSpPr>
          <a:spLocks/>
        </xdr:cNvSpPr>
      </xdr:nvSpPr>
      <xdr:spPr>
        <a:xfrm>
          <a:off x="33518475" y="24136350"/>
          <a:ext cx="419100" cy="2857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70
</a:t>
          </a:r>
        </a:p>
      </xdr:txBody>
    </xdr:sp>
    <xdr:clientData/>
  </xdr:twoCellAnchor>
  <xdr:twoCellAnchor>
    <xdr:from>
      <xdr:col>53</xdr:col>
      <xdr:colOff>0</xdr:colOff>
      <xdr:row>135</xdr:row>
      <xdr:rowOff>0</xdr:rowOff>
    </xdr:from>
    <xdr:to>
      <xdr:col>54</xdr:col>
      <xdr:colOff>57150</xdr:colOff>
      <xdr:row>135</xdr:row>
      <xdr:rowOff>0</xdr:rowOff>
    </xdr:to>
    <xdr:sp>
      <xdr:nvSpPr>
        <xdr:cNvPr id="211" name="Line 211"/>
        <xdr:cNvSpPr>
          <a:spLocks/>
        </xdr:cNvSpPr>
      </xdr:nvSpPr>
      <xdr:spPr>
        <a:xfrm>
          <a:off x="32423100" y="23983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542925</xdr:colOff>
      <xdr:row>133</xdr:row>
      <xdr:rowOff>47625</xdr:rowOff>
    </xdr:from>
    <xdr:to>
      <xdr:col>54</xdr:col>
      <xdr:colOff>66675</xdr:colOff>
      <xdr:row>135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32966025" y="23707725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132</xdr:row>
      <xdr:rowOff>152400</xdr:rowOff>
    </xdr:from>
    <xdr:to>
      <xdr:col>51</xdr:col>
      <xdr:colOff>600075</xdr:colOff>
      <xdr:row>133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31213425" y="236505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581025</xdr:colOff>
      <xdr:row>132</xdr:row>
      <xdr:rowOff>9525</xdr:rowOff>
    </xdr:from>
    <xdr:to>
      <xdr:col>52</xdr:col>
      <xdr:colOff>342900</xdr:colOff>
      <xdr:row>132</xdr:row>
      <xdr:rowOff>152400</xdr:rowOff>
    </xdr:to>
    <xdr:sp>
      <xdr:nvSpPr>
        <xdr:cNvPr id="214" name="Line 214"/>
        <xdr:cNvSpPr>
          <a:spLocks/>
        </xdr:cNvSpPr>
      </xdr:nvSpPr>
      <xdr:spPr>
        <a:xfrm flipV="1">
          <a:off x="31784925" y="23507700"/>
          <a:ext cx="371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133</xdr:row>
      <xdr:rowOff>161925</xdr:rowOff>
    </xdr:from>
    <xdr:to>
      <xdr:col>56</xdr:col>
      <xdr:colOff>66675</xdr:colOff>
      <xdr:row>133</xdr:row>
      <xdr:rowOff>161925</xdr:rowOff>
    </xdr:to>
    <xdr:sp>
      <xdr:nvSpPr>
        <xdr:cNvPr id="215" name="Line 215"/>
        <xdr:cNvSpPr>
          <a:spLocks/>
        </xdr:cNvSpPr>
      </xdr:nvSpPr>
      <xdr:spPr>
        <a:xfrm>
          <a:off x="33642300" y="2382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523875</xdr:colOff>
      <xdr:row>134</xdr:row>
      <xdr:rowOff>0</xdr:rowOff>
    </xdr:from>
    <xdr:to>
      <xdr:col>55</xdr:col>
      <xdr:colOff>9525</xdr:colOff>
      <xdr:row>134</xdr:row>
      <xdr:rowOff>114300</xdr:rowOff>
    </xdr:to>
    <xdr:sp>
      <xdr:nvSpPr>
        <xdr:cNvPr id="216" name="Line 216"/>
        <xdr:cNvSpPr>
          <a:spLocks/>
        </xdr:cNvSpPr>
      </xdr:nvSpPr>
      <xdr:spPr>
        <a:xfrm flipV="1">
          <a:off x="33556575" y="23822025"/>
          <a:ext cx="95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106</xdr:row>
      <xdr:rowOff>104775</xdr:rowOff>
    </xdr:from>
    <xdr:to>
      <xdr:col>50</xdr:col>
      <xdr:colOff>57150</xdr:colOff>
      <xdr:row>107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9451300" y="19392900"/>
          <a:ext cx="120015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107</xdr:row>
      <xdr:rowOff>19050</xdr:rowOff>
    </xdr:from>
    <xdr:to>
      <xdr:col>46</xdr:col>
      <xdr:colOff>438150</xdr:colOff>
      <xdr:row>107</xdr:row>
      <xdr:rowOff>123825</xdr:rowOff>
    </xdr:to>
    <xdr:sp>
      <xdr:nvSpPr>
        <xdr:cNvPr id="218" name="Line 218"/>
        <xdr:cNvSpPr>
          <a:spLocks/>
        </xdr:cNvSpPr>
      </xdr:nvSpPr>
      <xdr:spPr>
        <a:xfrm>
          <a:off x="28594050" y="19469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</xdr:colOff>
      <xdr:row>107</xdr:row>
      <xdr:rowOff>142875</xdr:rowOff>
    </xdr:from>
    <xdr:to>
      <xdr:col>47</xdr:col>
      <xdr:colOff>200025</xdr:colOff>
      <xdr:row>109</xdr:row>
      <xdr:rowOff>123825</xdr:rowOff>
    </xdr:to>
    <xdr:sp>
      <xdr:nvSpPr>
        <xdr:cNvPr id="219" name="Rectangle 219"/>
        <xdr:cNvSpPr>
          <a:spLocks/>
        </xdr:cNvSpPr>
      </xdr:nvSpPr>
      <xdr:spPr>
        <a:xfrm>
          <a:off x="28203525" y="19592925"/>
          <a:ext cx="76200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Гаражи, Советская 4Г
</a:t>
          </a:r>
        </a:p>
      </xdr:txBody>
    </xdr:sp>
    <xdr:clientData/>
  </xdr:twoCellAnchor>
  <xdr:twoCellAnchor>
    <xdr:from>
      <xdr:col>46</xdr:col>
      <xdr:colOff>561975</xdr:colOff>
      <xdr:row>106</xdr:row>
      <xdr:rowOff>76200</xdr:rowOff>
    </xdr:from>
    <xdr:to>
      <xdr:col>47</xdr:col>
      <xdr:colOff>476250</xdr:colOff>
      <xdr:row>106</xdr:row>
      <xdr:rowOff>95250</xdr:rowOff>
    </xdr:to>
    <xdr:sp>
      <xdr:nvSpPr>
        <xdr:cNvPr id="220" name="Line 220"/>
        <xdr:cNvSpPr>
          <a:spLocks/>
        </xdr:cNvSpPr>
      </xdr:nvSpPr>
      <xdr:spPr>
        <a:xfrm flipH="1" flipV="1">
          <a:off x="28717875" y="19364325"/>
          <a:ext cx="5238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600075</xdr:colOff>
      <xdr:row>107</xdr:row>
      <xdr:rowOff>57150</xdr:rowOff>
    </xdr:from>
    <xdr:to>
      <xdr:col>46</xdr:col>
      <xdr:colOff>438150</xdr:colOff>
      <xdr:row>107</xdr:row>
      <xdr:rowOff>152400</xdr:rowOff>
    </xdr:to>
    <xdr:sp>
      <xdr:nvSpPr>
        <xdr:cNvPr id="221" name="Line 221"/>
        <xdr:cNvSpPr>
          <a:spLocks/>
        </xdr:cNvSpPr>
      </xdr:nvSpPr>
      <xdr:spPr>
        <a:xfrm flipV="1">
          <a:off x="27536775" y="19507200"/>
          <a:ext cx="1057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105</xdr:row>
      <xdr:rowOff>0</xdr:rowOff>
    </xdr:from>
    <xdr:to>
      <xdr:col>48</xdr:col>
      <xdr:colOff>104775</xdr:colOff>
      <xdr:row>105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775025" y="191262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105</xdr:row>
      <xdr:rowOff>0</xdr:rowOff>
    </xdr:from>
    <xdr:to>
      <xdr:col>47</xdr:col>
      <xdr:colOff>209550</xdr:colOff>
      <xdr:row>106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28975050" y="1912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106</xdr:row>
      <xdr:rowOff>9525</xdr:rowOff>
    </xdr:from>
    <xdr:to>
      <xdr:col>50</xdr:col>
      <xdr:colOff>76200</xdr:colOff>
      <xdr:row>106</xdr:row>
      <xdr:rowOff>9525</xdr:rowOff>
    </xdr:to>
    <xdr:sp>
      <xdr:nvSpPr>
        <xdr:cNvPr id="224" name="Line 224"/>
        <xdr:cNvSpPr>
          <a:spLocks/>
        </xdr:cNvSpPr>
      </xdr:nvSpPr>
      <xdr:spPr>
        <a:xfrm>
          <a:off x="29994225" y="1929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514350</xdr:colOff>
      <xdr:row>106</xdr:row>
      <xdr:rowOff>19050</xdr:rowOff>
    </xdr:from>
    <xdr:to>
      <xdr:col>49</xdr:col>
      <xdr:colOff>9525</xdr:colOff>
      <xdr:row>106</xdr:row>
      <xdr:rowOff>123825</xdr:rowOff>
    </xdr:to>
    <xdr:sp>
      <xdr:nvSpPr>
        <xdr:cNvPr id="225" name="Line 225"/>
        <xdr:cNvSpPr>
          <a:spLocks/>
        </xdr:cNvSpPr>
      </xdr:nvSpPr>
      <xdr:spPr>
        <a:xfrm flipH="1">
          <a:off x="29889450" y="193071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103</xdr:row>
      <xdr:rowOff>76200</xdr:rowOff>
    </xdr:from>
    <xdr:to>
      <xdr:col>49</xdr:col>
      <xdr:colOff>180975</xdr:colOff>
      <xdr:row>105</xdr:row>
      <xdr:rowOff>47625</xdr:rowOff>
    </xdr:to>
    <xdr:sp>
      <xdr:nvSpPr>
        <xdr:cNvPr id="226" name="Rectangle 226"/>
        <xdr:cNvSpPr>
          <a:spLocks/>
        </xdr:cNvSpPr>
      </xdr:nvSpPr>
      <xdr:spPr>
        <a:xfrm>
          <a:off x="29546550" y="18878550"/>
          <a:ext cx="619125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4В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48</xdr:col>
      <xdr:colOff>76200</xdr:colOff>
      <xdr:row>105</xdr:row>
      <xdr:rowOff>19050</xdr:rowOff>
    </xdr:from>
    <xdr:to>
      <xdr:col>48</xdr:col>
      <xdr:colOff>390525</xdr:colOff>
      <xdr:row>106</xdr:row>
      <xdr:rowOff>57150</xdr:rowOff>
    </xdr:to>
    <xdr:sp>
      <xdr:nvSpPr>
        <xdr:cNvPr id="227" name="Line 227"/>
        <xdr:cNvSpPr>
          <a:spLocks/>
        </xdr:cNvSpPr>
      </xdr:nvSpPr>
      <xdr:spPr>
        <a:xfrm flipV="1">
          <a:off x="29451300" y="19145250"/>
          <a:ext cx="3143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109</xdr:row>
      <xdr:rowOff>0</xdr:rowOff>
    </xdr:from>
    <xdr:to>
      <xdr:col>49</xdr:col>
      <xdr:colOff>276225</xdr:colOff>
      <xdr:row>109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394150" y="19773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105</xdr:row>
      <xdr:rowOff>152400</xdr:rowOff>
    </xdr:from>
    <xdr:to>
      <xdr:col>49</xdr:col>
      <xdr:colOff>276225</xdr:colOff>
      <xdr:row>109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9594175" y="19278600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200025</xdr:colOff>
      <xdr:row>113</xdr:row>
      <xdr:rowOff>38100</xdr:rowOff>
    </xdr:from>
    <xdr:to>
      <xdr:col>47</xdr:col>
      <xdr:colOff>523875</xdr:colOff>
      <xdr:row>117</xdr:row>
      <xdr:rowOff>76200</xdr:rowOff>
    </xdr:to>
    <xdr:sp>
      <xdr:nvSpPr>
        <xdr:cNvPr id="230" name="Rectangle 230"/>
        <xdr:cNvSpPr>
          <a:spLocks/>
        </xdr:cNvSpPr>
      </xdr:nvSpPr>
      <xdr:spPr>
        <a:xfrm>
          <a:off x="28965525" y="20459700"/>
          <a:ext cx="323850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СОШ</a:t>
          </a:r>
        </a:p>
      </xdr:txBody>
    </xdr:sp>
    <xdr:clientData/>
  </xdr:twoCellAnchor>
  <xdr:twoCellAnchor>
    <xdr:from>
      <xdr:col>47</xdr:col>
      <xdr:colOff>581025</xdr:colOff>
      <xdr:row>107</xdr:row>
      <xdr:rowOff>66675</xdr:rowOff>
    </xdr:from>
    <xdr:to>
      <xdr:col>47</xdr:col>
      <xdr:colOff>581025</xdr:colOff>
      <xdr:row>114</xdr:row>
      <xdr:rowOff>19050</xdr:rowOff>
    </xdr:to>
    <xdr:sp>
      <xdr:nvSpPr>
        <xdr:cNvPr id="231" name="Line 231"/>
        <xdr:cNvSpPr>
          <a:spLocks/>
        </xdr:cNvSpPr>
      </xdr:nvSpPr>
      <xdr:spPr>
        <a:xfrm>
          <a:off x="29346525" y="19516725"/>
          <a:ext cx="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504825</xdr:colOff>
      <xdr:row>114</xdr:row>
      <xdr:rowOff>0</xdr:rowOff>
    </xdr:from>
    <xdr:to>
      <xdr:col>47</xdr:col>
      <xdr:colOff>590550</xdr:colOff>
      <xdr:row>114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29270325" y="205835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106</xdr:row>
      <xdr:rowOff>57150</xdr:rowOff>
    </xdr:from>
    <xdr:to>
      <xdr:col>46</xdr:col>
      <xdr:colOff>323850</xdr:colOff>
      <xdr:row>106</xdr:row>
      <xdr:rowOff>66675</xdr:rowOff>
    </xdr:to>
    <xdr:sp>
      <xdr:nvSpPr>
        <xdr:cNvPr id="233" name="Line 233"/>
        <xdr:cNvSpPr>
          <a:spLocks/>
        </xdr:cNvSpPr>
      </xdr:nvSpPr>
      <xdr:spPr>
        <a:xfrm flipH="1" flipV="1">
          <a:off x="27584400" y="19345275"/>
          <a:ext cx="895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104</xdr:row>
      <xdr:rowOff>152400</xdr:rowOff>
    </xdr:from>
    <xdr:to>
      <xdr:col>46</xdr:col>
      <xdr:colOff>0</xdr:colOff>
      <xdr:row>104</xdr:row>
      <xdr:rowOff>152400</xdr:rowOff>
    </xdr:to>
    <xdr:sp>
      <xdr:nvSpPr>
        <xdr:cNvPr id="234" name="Line 234"/>
        <xdr:cNvSpPr>
          <a:spLocks/>
        </xdr:cNvSpPr>
      </xdr:nvSpPr>
      <xdr:spPr>
        <a:xfrm>
          <a:off x="27555825" y="19116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495300</xdr:colOff>
      <xdr:row>104</xdr:row>
      <xdr:rowOff>152400</xdr:rowOff>
    </xdr:from>
    <xdr:to>
      <xdr:col>46</xdr:col>
      <xdr:colOff>85725</xdr:colOff>
      <xdr:row>106</xdr:row>
      <xdr:rowOff>66675</xdr:rowOff>
    </xdr:to>
    <xdr:sp>
      <xdr:nvSpPr>
        <xdr:cNvPr id="235" name="Line 235"/>
        <xdr:cNvSpPr>
          <a:spLocks/>
        </xdr:cNvSpPr>
      </xdr:nvSpPr>
      <xdr:spPr>
        <a:xfrm flipH="1">
          <a:off x="28041600" y="19116675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104</xdr:row>
      <xdr:rowOff>152400</xdr:rowOff>
    </xdr:from>
    <xdr:to>
      <xdr:col>46</xdr:col>
      <xdr:colOff>66675</xdr:colOff>
      <xdr:row>104</xdr:row>
      <xdr:rowOff>152400</xdr:rowOff>
    </xdr:to>
    <xdr:sp>
      <xdr:nvSpPr>
        <xdr:cNvPr id="236" name="Line 236"/>
        <xdr:cNvSpPr>
          <a:spLocks/>
        </xdr:cNvSpPr>
      </xdr:nvSpPr>
      <xdr:spPr>
        <a:xfrm>
          <a:off x="27555825" y="19116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106</xdr:row>
      <xdr:rowOff>152400</xdr:rowOff>
    </xdr:from>
    <xdr:to>
      <xdr:col>44</xdr:col>
      <xdr:colOff>533400</xdr:colOff>
      <xdr:row>109</xdr:row>
      <xdr:rowOff>95250</xdr:rowOff>
    </xdr:to>
    <xdr:sp>
      <xdr:nvSpPr>
        <xdr:cNvPr id="237" name="Line 237"/>
        <xdr:cNvSpPr>
          <a:spLocks/>
        </xdr:cNvSpPr>
      </xdr:nvSpPr>
      <xdr:spPr>
        <a:xfrm>
          <a:off x="27470100" y="19440525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109</xdr:row>
      <xdr:rowOff>104775</xdr:rowOff>
    </xdr:from>
    <xdr:to>
      <xdr:col>45</xdr:col>
      <xdr:colOff>381000</xdr:colOff>
      <xdr:row>111</xdr:row>
      <xdr:rowOff>133350</xdr:rowOff>
    </xdr:to>
    <xdr:sp>
      <xdr:nvSpPr>
        <xdr:cNvPr id="238" name="Line 238"/>
        <xdr:cNvSpPr>
          <a:spLocks/>
        </xdr:cNvSpPr>
      </xdr:nvSpPr>
      <xdr:spPr>
        <a:xfrm>
          <a:off x="27470100" y="19878675"/>
          <a:ext cx="4572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123825</xdr:rowOff>
    </xdr:from>
    <xdr:to>
      <xdr:col>45</xdr:col>
      <xdr:colOff>447675</xdr:colOff>
      <xdr:row>121</xdr:row>
      <xdr:rowOff>9525</xdr:rowOff>
    </xdr:to>
    <xdr:sp>
      <xdr:nvSpPr>
        <xdr:cNvPr id="239" name="Line 239"/>
        <xdr:cNvSpPr>
          <a:spLocks/>
        </xdr:cNvSpPr>
      </xdr:nvSpPr>
      <xdr:spPr>
        <a:xfrm>
          <a:off x="27917775" y="20221575"/>
          <a:ext cx="7620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438150</xdr:colOff>
      <xdr:row>121</xdr:row>
      <xdr:rowOff>9525</xdr:rowOff>
    </xdr:from>
    <xdr:to>
      <xdr:col>45</xdr:col>
      <xdr:colOff>447675</xdr:colOff>
      <xdr:row>125</xdr:row>
      <xdr:rowOff>57150</xdr:rowOff>
    </xdr:to>
    <xdr:sp>
      <xdr:nvSpPr>
        <xdr:cNvPr id="240" name="Line 240"/>
        <xdr:cNvSpPr>
          <a:spLocks/>
        </xdr:cNvSpPr>
      </xdr:nvSpPr>
      <xdr:spPr>
        <a:xfrm flipH="1">
          <a:off x="27984450" y="21726525"/>
          <a:ext cx="95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125</xdr:row>
      <xdr:rowOff>57150</xdr:rowOff>
    </xdr:from>
    <xdr:to>
      <xdr:col>45</xdr:col>
      <xdr:colOff>533400</xdr:colOff>
      <xdr:row>126</xdr:row>
      <xdr:rowOff>123825</xdr:rowOff>
    </xdr:to>
    <xdr:sp>
      <xdr:nvSpPr>
        <xdr:cNvPr id="241" name="Rectangle 241"/>
        <xdr:cNvSpPr>
          <a:spLocks/>
        </xdr:cNvSpPr>
      </xdr:nvSpPr>
      <xdr:spPr>
        <a:xfrm>
          <a:off x="27851100" y="22421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101</xdr:row>
      <xdr:rowOff>104775</xdr:rowOff>
    </xdr:from>
    <xdr:to>
      <xdr:col>45</xdr:col>
      <xdr:colOff>28575</xdr:colOff>
      <xdr:row>103</xdr:row>
      <xdr:rowOff>9525</xdr:rowOff>
    </xdr:to>
    <xdr:sp>
      <xdr:nvSpPr>
        <xdr:cNvPr id="242" name="Rectangle 242"/>
        <xdr:cNvSpPr>
          <a:spLocks/>
        </xdr:cNvSpPr>
      </xdr:nvSpPr>
      <xdr:spPr>
        <a:xfrm>
          <a:off x="27346275" y="18583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93</xdr:row>
      <xdr:rowOff>19050</xdr:rowOff>
    </xdr:from>
    <xdr:to>
      <xdr:col>45</xdr:col>
      <xdr:colOff>38100</xdr:colOff>
      <xdr:row>94</xdr:row>
      <xdr:rowOff>85725</xdr:rowOff>
    </xdr:to>
    <xdr:sp>
      <xdr:nvSpPr>
        <xdr:cNvPr id="243" name="Rectangle 243"/>
        <xdr:cNvSpPr>
          <a:spLocks/>
        </xdr:cNvSpPr>
      </xdr:nvSpPr>
      <xdr:spPr>
        <a:xfrm>
          <a:off x="27355800" y="17202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126</xdr:row>
      <xdr:rowOff>19050</xdr:rowOff>
    </xdr:from>
    <xdr:to>
      <xdr:col>45</xdr:col>
      <xdr:colOff>304800</xdr:colOff>
      <xdr:row>128</xdr:row>
      <xdr:rowOff>114300</xdr:rowOff>
    </xdr:to>
    <xdr:sp>
      <xdr:nvSpPr>
        <xdr:cNvPr id="244" name="Line 244"/>
        <xdr:cNvSpPr>
          <a:spLocks/>
        </xdr:cNvSpPr>
      </xdr:nvSpPr>
      <xdr:spPr>
        <a:xfrm flipH="1">
          <a:off x="27060525" y="22545675"/>
          <a:ext cx="79057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128</xdr:row>
      <xdr:rowOff>123825</xdr:rowOff>
    </xdr:from>
    <xdr:to>
      <xdr:col>44</xdr:col>
      <xdr:colOff>133350</xdr:colOff>
      <xdr:row>131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27070050" y="22974300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285750</xdr:colOff>
      <xdr:row>131</xdr:row>
      <xdr:rowOff>38100</xdr:rowOff>
    </xdr:from>
    <xdr:to>
      <xdr:col>44</xdr:col>
      <xdr:colOff>590550</xdr:colOff>
      <xdr:row>133</xdr:row>
      <xdr:rowOff>19050</xdr:rowOff>
    </xdr:to>
    <xdr:sp>
      <xdr:nvSpPr>
        <xdr:cNvPr id="246" name="Rectangle 246"/>
        <xdr:cNvSpPr>
          <a:spLocks/>
        </xdr:cNvSpPr>
      </xdr:nvSpPr>
      <xdr:spPr>
        <a:xfrm>
          <a:off x="26612850" y="23374350"/>
          <a:ext cx="91440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РАЙПО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46</xdr:col>
      <xdr:colOff>19050</xdr:colOff>
      <xdr:row>116</xdr:row>
      <xdr:rowOff>0</xdr:rowOff>
    </xdr:from>
    <xdr:to>
      <xdr:col>47</xdr:col>
      <xdr:colOff>66675</xdr:colOff>
      <xdr:row>116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174950" y="20907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523875</xdr:colOff>
      <xdr:row>107</xdr:row>
      <xdr:rowOff>85725</xdr:rowOff>
    </xdr:from>
    <xdr:to>
      <xdr:col>46</xdr:col>
      <xdr:colOff>28575</xdr:colOff>
      <xdr:row>116</xdr:row>
      <xdr:rowOff>9525</xdr:rowOff>
    </xdr:to>
    <xdr:sp>
      <xdr:nvSpPr>
        <xdr:cNvPr id="248" name="Line 248"/>
        <xdr:cNvSpPr>
          <a:spLocks/>
        </xdr:cNvSpPr>
      </xdr:nvSpPr>
      <xdr:spPr>
        <a:xfrm flipH="1" flipV="1">
          <a:off x="27460575" y="19535775"/>
          <a:ext cx="7239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457200</xdr:colOff>
      <xdr:row>116</xdr:row>
      <xdr:rowOff>19050</xdr:rowOff>
    </xdr:from>
    <xdr:to>
      <xdr:col>46</xdr:col>
      <xdr:colOff>19050</xdr:colOff>
      <xdr:row>123</xdr:row>
      <xdr:rowOff>114300</xdr:rowOff>
    </xdr:to>
    <xdr:sp>
      <xdr:nvSpPr>
        <xdr:cNvPr id="249" name="Line 249"/>
        <xdr:cNvSpPr>
          <a:spLocks/>
        </xdr:cNvSpPr>
      </xdr:nvSpPr>
      <xdr:spPr>
        <a:xfrm flipH="1">
          <a:off x="28003500" y="20926425"/>
          <a:ext cx="1714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126</xdr:row>
      <xdr:rowOff>152400</xdr:rowOff>
    </xdr:from>
    <xdr:to>
      <xdr:col>43</xdr:col>
      <xdr:colOff>600075</xdr:colOff>
      <xdr:row>126</xdr:row>
      <xdr:rowOff>152400</xdr:rowOff>
    </xdr:to>
    <xdr:sp>
      <xdr:nvSpPr>
        <xdr:cNvPr id="250" name="Line 250"/>
        <xdr:cNvSpPr>
          <a:spLocks/>
        </xdr:cNvSpPr>
      </xdr:nvSpPr>
      <xdr:spPr>
        <a:xfrm>
          <a:off x="26346150" y="22679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600075</xdr:colOff>
      <xdr:row>127</xdr:row>
      <xdr:rowOff>9525</xdr:rowOff>
    </xdr:from>
    <xdr:to>
      <xdr:col>44</xdr:col>
      <xdr:colOff>295275</xdr:colOff>
      <xdr:row>128</xdr:row>
      <xdr:rowOff>9525</xdr:rowOff>
    </xdr:to>
    <xdr:sp>
      <xdr:nvSpPr>
        <xdr:cNvPr id="251" name="Line 251"/>
        <xdr:cNvSpPr>
          <a:spLocks/>
        </xdr:cNvSpPr>
      </xdr:nvSpPr>
      <xdr:spPr>
        <a:xfrm>
          <a:off x="26927175" y="22698075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581025</xdr:colOff>
      <xdr:row>130</xdr:row>
      <xdr:rowOff>38100</xdr:rowOff>
    </xdr:from>
    <xdr:to>
      <xdr:col>44</xdr:col>
      <xdr:colOff>123825</xdr:colOff>
      <xdr:row>130</xdr:row>
      <xdr:rowOff>38100</xdr:rowOff>
    </xdr:to>
    <xdr:sp>
      <xdr:nvSpPr>
        <xdr:cNvPr id="252" name="Line 252"/>
        <xdr:cNvSpPr>
          <a:spLocks/>
        </xdr:cNvSpPr>
      </xdr:nvSpPr>
      <xdr:spPr>
        <a:xfrm flipV="1">
          <a:off x="26298525" y="2321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108</xdr:row>
      <xdr:rowOff>95250</xdr:rowOff>
    </xdr:from>
    <xdr:to>
      <xdr:col>45</xdr:col>
      <xdr:colOff>428625</xdr:colOff>
      <xdr:row>110</xdr:row>
      <xdr:rowOff>19050</xdr:rowOff>
    </xdr:to>
    <xdr:sp>
      <xdr:nvSpPr>
        <xdr:cNvPr id="253" name="Rectangle 253"/>
        <xdr:cNvSpPr>
          <a:spLocks/>
        </xdr:cNvSpPr>
      </xdr:nvSpPr>
      <xdr:spPr>
        <a:xfrm>
          <a:off x="27060525" y="19707225"/>
          <a:ext cx="914400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РАЙПО</a:t>
          </a:r>
        </a:p>
      </xdr:txBody>
    </xdr:sp>
    <xdr:clientData/>
  </xdr:twoCellAnchor>
  <xdr:twoCellAnchor>
    <xdr:from>
      <xdr:col>44</xdr:col>
      <xdr:colOff>523875</xdr:colOff>
      <xdr:row>102</xdr:row>
      <xdr:rowOff>152400</xdr:rowOff>
    </xdr:from>
    <xdr:to>
      <xdr:col>44</xdr:col>
      <xdr:colOff>523875</xdr:colOff>
      <xdr:row>105</xdr:row>
      <xdr:rowOff>85725</xdr:rowOff>
    </xdr:to>
    <xdr:sp>
      <xdr:nvSpPr>
        <xdr:cNvPr id="254" name="Line 254"/>
        <xdr:cNvSpPr>
          <a:spLocks/>
        </xdr:cNvSpPr>
      </xdr:nvSpPr>
      <xdr:spPr>
        <a:xfrm flipV="1">
          <a:off x="27460575" y="1879282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104</xdr:row>
      <xdr:rowOff>152400</xdr:rowOff>
    </xdr:from>
    <xdr:to>
      <xdr:col>44</xdr:col>
      <xdr:colOff>0</xdr:colOff>
      <xdr:row>104</xdr:row>
      <xdr:rowOff>152400</xdr:rowOff>
    </xdr:to>
    <xdr:sp>
      <xdr:nvSpPr>
        <xdr:cNvPr id="255" name="Line 255"/>
        <xdr:cNvSpPr>
          <a:spLocks/>
        </xdr:cNvSpPr>
      </xdr:nvSpPr>
      <xdr:spPr>
        <a:xfrm>
          <a:off x="26336625" y="19116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104</xdr:row>
      <xdr:rowOff>152400</xdr:rowOff>
    </xdr:from>
    <xdr:to>
      <xdr:col>44</xdr:col>
      <xdr:colOff>66675</xdr:colOff>
      <xdr:row>104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26336625" y="19116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104</xdr:row>
      <xdr:rowOff>9525</xdr:rowOff>
    </xdr:from>
    <xdr:to>
      <xdr:col>44</xdr:col>
      <xdr:colOff>523875</xdr:colOff>
      <xdr:row>104</xdr:row>
      <xdr:rowOff>152400</xdr:rowOff>
    </xdr:to>
    <xdr:sp>
      <xdr:nvSpPr>
        <xdr:cNvPr id="257" name="Line 257"/>
        <xdr:cNvSpPr>
          <a:spLocks/>
        </xdr:cNvSpPr>
      </xdr:nvSpPr>
      <xdr:spPr>
        <a:xfrm flipV="1">
          <a:off x="26993850" y="18973800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581025</xdr:colOff>
      <xdr:row>101</xdr:row>
      <xdr:rowOff>114300</xdr:rowOff>
    </xdr:from>
    <xdr:to>
      <xdr:col>44</xdr:col>
      <xdr:colOff>400050</xdr:colOff>
      <xdr:row>102</xdr:row>
      <xdr:rowOff>85725</xdr:rowOff>
    </xdr:to>
    <xdr:sp>
      <xdr:nvSpPr>
        <xdr:cNvPr id="258" name="Line 258"/>
        <xdr:cNvSpPr>
          <a:spLocks/>
        </xdr:cNvSpPr>
      </xdr:nvSpPr>
      <xdr:spPr>
        <a:xfrm flipH="1" flipV="1">
          <a:off x="22640925" y="18592800"/>
          <a:ext cx="46958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94</xdr:row>
      <xdr:rowOff>85725</xdr:rowOff>
    </xdr:from>
    <xdr:to>
      <xdr:col>44</xdr:col>
      <xdr:colOff>533400</xdr:colOff>
      <xdr:row>101</xdr:row>
      <xdr:rowOff>114300</xdr:rowOff>
    </xdr:to>
    <xdr:sp>
      <xdr:nvSpPr>
        <xdr:cNvPr id="259" name="Line 259"/>
        <xdr:cNvSpPr>
          <a:spLocks/>
        </xdr:cNvSpPr>
      </xdr:nvSpPr>
      <xdr:spPr>
        <a:xfrm flipV="1">
          <a:off x="27470100" y="17430750"/>
          <a:ext cx="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97</xdr:row>
      <xdr:rowOff>152400</xdr:rowOff>
    </xdr:from>
    <xdr:to>
      <xdr:col>46</xdr:col>
      <xdr:colOff>0</xdr:colOff>
      <xdr:row>97</xdr:row>
      <xdr:rowOff>152400</xdr:rowOff>
    </xdr:to>
    <xdr:sp>
      <xdr:nvSpPr>
        <xdr:cNvPr id="260" name="Line 260"/>
        <xdr:cNvSpPr>
          <a:spLocks/>
        </xdr:cNvSpPr>
      </xdr:nvSpPr>
      <xdr:spPr>
        <a:xfrm>
          <a:off x="27555825" y="17983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97</xdr:row>
      <xdr:rowOff>152400</xdr:rowOff>
    </xdr:from>
    <xdr:to>
      <xdr:col>46</xdr:col>
      <xdr:colOff>66675</xdr:colOff>
      <xdr:row>97</xdr:row>
      <xdr:rowOff>152400</xdr:rowOff>
    </xdr:to>
    <xdr:sp>
      <xdr:nvSpPr>
        <xdr:cNvPr id="261" name="Line 261"/>
        <xdr:cNvSpPr>
          <a:spLocks/>
        </xdr:cNvSpPr>
      </xdr:nvSpPr>
      <xdr:spPr>
        <a:xfrm>
          <a:off x="27555825" y="17983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97</xdr:row>
      <xdr:rowOff>152400</xdr:rowOff>
    </xdr:from>
    <xdr:to>
      <xdr:col>45</xdr:col>
      <xdr:colOff>19050</xdr:colOff>
      <xdr:row>98</xdr:row>
      <xdr:rowOff>152400</xdr:rowOff>
    </xdr:to>
    <xdr:sp>
      <xdr:nvSpPr>
        <xdr:cNvPr id="262" name="Line 262"/>
        <xdr:cNvSpPr>
          <a:spLocks/>
        </xdr:cNvSpPr>
      </xdr:nvSpPr>
      <xdr:spPr>
        <a:xfrm flipH="1">
          <a:off x="27470100" y="179832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93</xdr:row>
      <xdr:rowOff>38100</xdr:rowOff>
    </xdr:from>
    <xdr:to>
      <xdr:col>44</xdr:col>
      <xdr:colOff>419100</xdr:colOff>
      <xdr:row>93</xdr:row>
      <xdr:rowOff>142875</xdr:rowOff>
    </xdr:to>
    <xdr:sp>
      <xdr:nvSpPr>
        <xdr:cNvPr id="263" name="Line 263"/>
        <xdr:cNvSpPr>
          <a:spLocks/>
        </xdr:cNvSpPr>
      </xdr:nvSpPr>
      <xdr:spPr>
        <a:xfrm flipH="1" flipV="1">
          <a:off x="25955625" y="17221200"/>
          <a:ext cx="14001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209550</xdr:colOff>
      <xdr:row>85</xdr:row>
      <xdr:rowOff>38100</xdr:rowOff>
    </xdr:from>
    <xdr:to>
      <xdr:col>48</xdr:col>
      <xdr:colOff>495300</xdr:colOff>
      <xdr:row>87</xdr:row>
      <xdr:rowOff>19050</xdr:rowOff>
    </xdr:to>
    <xdr:sp>
      <xdr:nvSpPr>
        <xdr:cNvPr id="264" name="Rectangle 264"/>
        <xdr:cNvSpPr>
          <a:spLocks/>
        </xdr:cNvSpPr>
      </xdr:nvSpPr>
      <xdr:spPr>
        <a:xfrm>
          <a:off x="29584650" y="15887700"/>
          <a:ext cx="28575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561975</xdr:colOff>
      <xdr:row>91</xdr:row>
      <xdr:rowOff>190500</xdr:rowOff>
    </xdr:from>
    <xdr:to>
      <xdr:col>42</xdr:col>
      <xdr:colOff>238125</xdr:colOff>
      <xdr:row>93</xdr:row>
      <xdr:rowOff>76200</xdr:rowOff>
    </xdr:to>
    <xdr:sp>
      <xdr:nvSpPr>
        <xdr:cNvPr id="265" name="Rectangle 265"/>
        <xdr:cNvSpPr>
          <a:spLocks/>
        </xdr:cNvSpPr>
      </xdr:nvSpPr>
      <xdr:spPr>
        <a:xfrm>
          <a:off x="25669875" y="17011650"/>
          <a:ext cx="285750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93</xdr:row>
      <xdr:rowOff>85725</xdr:rowOff>
    </xdr:from>
    <xdr:to>
      <xdr:col>43</xdr:col>
      <xdr:colOff>95250</xdr:colOff>
      <xdr:row>94</xdr:row>
      <xdr:rowOff>114300</xdr:rowOff>
    </xdr:to>
    <xdr:sp>
      <xdr:nvSpPr>
        <xdr:cNvPr id="266" name="Rectangle 266"/>
        <xdr:cNvSpPr>
          <a:spLocks/>
        </xdr:cNvSpPr>
      </xdr:nvSpPr>
      <xdr:spPr>
        <a:xfrm>
          <a:off x="25165050" y="17268825"/>
          <a:ext cx="1257300" cy="190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92</xdr:row>
      <xdr:rowOff>152400</xdr:rowOff>
    </xdr:from>
    <xdr:to>
      <xdr:col>44</xdr:col>
      <xdr:colOff>0</xdr:colOff>
      <xdr:row>92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26336625" y="17173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92</xdr:row>
      <xdr:rowOff>152400</xdr:rowOff>
    </xdr:from>
    <xdr:to>
      <xdr:col>44</xdr:col>
      <xdr:colOff>66675</xdr:colOff>
      <xdr:row>92</xdr:row>
      <xdr:rowOff>152400</xdr:rowOff>
    </xdr:to>
    <xdr:sp>
      <xdr:nvSpPr>
        <xdr:cNvPr id="268" name="Line 268"/>
        <xdr:cNvSpPr>
          <a:spLocks/>
        </xdr:cNvSpPr>
      </xdr:nvSpPr>
      <xdr:spPr>
        <a:xfrm>
          <a:off x="26336625" y="1717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590550</xdr:colOff>
      <xdr:row>92</xdr:row>
      <xdr:rowOff>152400</xdr:rowOff>
    </xdr:from>
    <xdr:to>
      <xdr:col>44</xdr:col>
      <xdr:colOff>66675</xdr:colOff>
      <xdr:row>93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26917650" y="171735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542925</xdr:colOff>
      <xdr:row>88</xdr:row>
      <xdr:rowOff>76200</xdr:rowOff>
    </xdr:from>
    <xdr:to>
      <xdr:col>46</xdr:col>
      <xdr:colOff>228600</xdr:colOff>
      <xdr:row>93</xdr:row>
      <xdr:rowOff>19050</xdr:rowOff>
    </xdr:to>
    <xdr:sp>
      <xdr:nvSpPr>
        <xdr:cNvPr id="270" name="Line 270"/>
        <xdr:cNvSpPr>
          <a:spLocks/>
        </xdr:cNvSpPr>
      </xdr:nvSpPr>
      <xdr:spPr>
        <a:xfrm flipV="1">
          <a:off x="27479625" y="16411575"/>
          <a:ext cx="9048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107</xdr:row>
      <xdr:rowOff>66675</xdr:rowOff>
    </xdr:from>
    <xdr:to>
      <xdr:col>58</xdr:col>
      <xdr:colOff>285750</xdr:colOff>
      <xdr:row>108</xdr:row>
      <xdr:rowOff>133350</xdr:rowOff>
    </xdr:to>
    <xdr:sp>
      <xdr:nvSpPr>
        <xdr:cNvPr id="271" name="Rectangle 271"/>
        <xdr:cNvSpPr>
          <a:spLocks/>
        </xdr:cNvSpPr>
      </xdr:nvSpPr>
      <xdr:spPr>
        <a:xfrm>
          <a:off x="35528250" y="19516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219075</xdr:colOff>
      <xdr:row>87</xdr:row>
      <xdr:rowOff>104775</xdr:rowOff>
    </xdr:from>
    <xdr:to>
      <xdr:col>46</xdr:col>
      <xdr:colOff>447675</xdr:colOff>
      <xdr:row>89</xdr:row>
      <xdr:rowOff>9525</xdr:rowOff>
    </xdr:to>
    <xdr:sp>
      <xdr:nvSpPr>
        <xdr:cNvPr id="272" name="Rectangle 272"/>
        <xdr:cNvSpPr>
          <a:spLocks/>
        </xdr:cNvSpPr>
      </xdr:nvSpPr>
      <xdr:spPr>
        <a:xfrm>
          <a:off x="28374975" y="162782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91</xdr:row>
      <xdr:rowOff>190500</xdr:rowOff>
    </xdr:from>
    <xdr:to>
      <xdr:col>47</xdr:col>
      <xdr:colOff>66675</xdr:colOff>
      <xdr:row>91</xdr:row>
      <xdr:rowOff>190500</xdr:rowOff>
    </xdr:to>
    <xdr:sp>
      <xdr:nvSpPr>
        <xdr:cNvPr id="273" name="Line 273"/>
        <xdr:cNvSpPr>
          <a:spLocks/>
        </xdr:cNvSpPr>
      </xdr:nvSpPr>
      <xdr:spPr>
        <a:xfrm>
          <a:off x="28165425" y="1701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400050</xdr:colOff>
      <xdr:row>90</xdr:row>
      <xdr:rowOff>133350</xdr:rowOff>
    </xdr:from>
    <xdr:to>
      <xdr:col>46</xdr:col>
      <xdr:colOff>9525</xdr:colOff>
      <xdr:row>92</xdr:row>
      <xdr:rowOff>0</xdr:rowOff>
    </xdr:to>
    <xdr:sp>
      <xdr:nvSpPr>
        <xdr:cNvPr id="274" name="Line 274"/>
        <xdr:cNvSpPr>
          <a:spLocks/>
        </xdr:cNvSpPr>
      </xdr:nvSpPr>
      <xdr:spPr>
        <a:xfrm flipH="1" flipV="1">
          <a:off x="27946350" y="16792575"/>
          <a:ext cx="219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600075</xdr:colOff>
      <xdr:row>87</xdr:row>
      <xdr:rowOff>19050</xdr:rowOff>
    </xdr:from>
    <xdr:to>
      <xdr:col>48</xdr:col>
      <xdr:colOff>514350</xdr:colOff>
      <xdr:row>88</xdr:row>
      <xdr:rowOff>104775</xdr:rowOff>
    </xdr:to>
    <xdr:sp>
      <xdr:nvSpPr>
        <xdr:cNvPr id="275" name="Rectangle 275"/>
        <xdr:cNvSpPr>
          <a:spLocks/>
        </xdr:cNvSpPr>
      </xdr:nvSpPr>
      <xdr:spPr>
        <a:xfrm>
          <a:off x="28755975" y="16192500"/>
          <a:ext cx="1133475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88</xdr:row>
      <xdr:rowOff>76200</xdr:rowOff>
    </xdr:from>
    <xdr:to>
      <xdr:col>46</xdr:col>
      <xdr:colOff>600075</xdr:colOff>
      <xdr:row>88</xdr:row>
      <xdr:rowOff>76200</xdr:rowOff>
    </xdr:to>
    <xdr:sp>
      <xdr:nvSpPr>
        <xdr:cNvPr id="276" name="Line 276"/>
        <xdr:cNvSpPr>
          <a:spLocks/>
        </xdr:cNvSpPr>
      </xdr:nvSpPr>
      <xdr:spPr>
        <a:xfrm>
          <a:off x="28613100" y="16411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352425</xdr:colOff>
      <xdr:row>85</xdr:row>
      <xdr:rowOff>19050</xdr:rowOff>
    </xdr:from>
    <xdr:to>
      <xdr:col>47</xdr:col>
      <xdr:colOff>104775</xdr:colOff>
      <xdr:row>87</xdr:row>
      <xdr:rowOff>95250</xdr:rowOff>
    </xdr:to>
    <xdr:sp>
      <xdr:nvSpPr>
        <xdr:cNvPr id="277" name="Line 277"/>
        <xdr:cNvSpPr>
          <a:spLocks/>
        </xdr:cNvSpPr>
      </xdr:nvSpPr>
      <xdr:spPr>
        <a:xfrm flipV="1">
          <a:off x="28508325" y="15868650"/>
          <a:ext cx="361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571500</xdr:colOff>
      <xdr:row>90</xdr:row>
      <xdr:rowOff>76200</xdr:rowOff>
    </xdr:from>
    <xdr:to>
      <xdr:col>43</xdr:col>
      <xdr:colOff>161925</xdr:colOff>
      <xdr:row>91</xdr:row>
      <xdr:rowOff>171450</xdr:rowOff>
    </xdr:to>
    <xdr:sp>
      <xdr:nvSpPr>
        <xdr:cNvPr id="278" name="Rectangle 278"/>
        <xdr:cNvSpPr>
          <a:spLocks/>
        </xdr:cNvSpPr>
      </xdr:nvSpPr>
      <xdr:spPr>
        <a:xfrm>
          <a:off x="25069800" y="16735425"/>
          <a:ext cx="14192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Белоярская СОШ
</a:t>
          </a:r>
        </a:p>
      </xdr:txBody>
    </xdr:sp>
    <xdr:clientData/>
  </xdr:twoCellAnchor>
  <xdr:twoCellAnchor>
    <xdr:from>
      <xdr:col>46</xdr:col>
      <xdr:colOff>552450</xdr:colOff>
      <xdr:row>83</xdr:row>
      <xdr:rowOff>95250</xdr:rowOff>
    </xdr:from>
    <xdr:to>
      <xdr:col>48</xdr:col>
      <xdr:colOff>495300</xdr:colOff>
      <xdr:row>85</xdr:row>
      <xdr:rowOff>28575</xdr:rowOff>
    </xdr:to>
    <xdr:sp>
      <xdr:nvSpPr>
        <xdr:cNvPr id="279" name="Rectangle 279"/>
        <xdr:cNvSpPr>
          <a:spLocks/>
        </xdr:cNvSpPr>
      </xdr:nvSpPr>
      <xdr:spPr>
        <a:xfrm>
          <a:off x="28708350" y="15621000"/>
          <a:ext cx="1162050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ЦДО Радуга</a:t>
          </a:r>
        </a:p>
      </xdr:txBody>
    </xdr:sp>
    <xdr:clientData/>
  </xdr:twoCellAnchor>
  <xdr:twoCellAnchor>
    <xdr:from>
      <xdr:col>50</xdr:col>
      <xdr:colOff>323850</xdr:colOff>
      <xdr:row>97</xdr:row>
      <xdr:rowOff>142875</xdr:rowOff>
    </xdr:from>
    <xdr:to>
      <xdr:col>51</xdr:col>
      <xdr:colOff>66675</xdr:colOff>
      <xdr:row>104</xdr:row>
      <xdr:rowOff>114300</xdr:rowOff>
    </xdr:to>
    <xdr:sp>
      <xdr:nvSpPr>
        <xdr:cNvPr id="280" name="Rectangle 280"/>
        <xdr:cNvSpPr>
          <a:spLocks/>
        </xdr:cNvSpPr>
      </xdr:nvSpPr>
      <xdr:spPr>
        <a:xfrm>
          <a:off x="30918150" y="17973675"/>
          <a:ext cx="352425" cy="1104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47</xdr:col>
      <xdr:colOff>9525</xdr:colOff>
      <xdr:row>89</xdr:row>
      <xdr:rowOff>161925</xdr:rowOff>
    </xdr:from>
    <xdr:to>
      <xdr:col>48</xdr:col>
      <xdr:colOff>66675</xdr:colOff>
      <xdr:row>89</xdr:row>
      <xdr:rowOff>161925</xdr:rowOff>
    </xdr:to>
    <xdr:sp>
      <xdr:nvSpPr>
        <xdr:cNvPr id="281" name="Line 281"/>
        <xdr:cNvSpPr>
          <a:spLocks/>
        </xdr:cNvSpPr>
      </xdr:nvSpPr>
      <xdr:spPr>
        <a:xfrm>
          <a:off x="28775025" y="16659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495300</xdr:colOff>
      <xdr:row>88</xdr:row>
      <xdr:rowOff>76200</xdr:rowOff>
    </xdr:from>
    <xdr:to>
      <xdr:col>47</xdr:col>
      <xdr:colOff>9525</xdr:colOff>
      <xdr:row>90</xdr:row>
      <xdr:rowOff>0</xdr:rowOff>
    </xdr:to>
    <xdr:sp>
      <xdr:nvSpPr>
        <xdr:cNvPr id="282" name="Line 282"/>
        <xdr:cNvSpPr>
          <a:spLocks/>
        </xdr:cNvSpPr>
      </xdr:nvSpPr>
      <xdr:spPr>
        <a:xfrm flipH="1" flipV="1">
          <a:off x="28651200" y="16411575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86</xdr:row>
      <xdr:rowOff>0</xdr:rowOff>
    </xdr:from>
    <xdr:to>
      <xdr:col>46</xdr:col>
      <xdr:colOff>47625</xdr:colOff>
      <xdr:row>86</xdr:row>
      <xdr:rowOff>0</xdr:rowOff>
    </xdr:to>
    <xdr:sp>
      <xdr:nvSpPr>
        <xdr:cNvPr id="283" name="Line 283"/>
        <xdr:cNvSpPr>
          <a:spLocks/>
        </xdr:cNvSpPr>
      </xdr:nvSpPr>
      <xdr:spPr>
        <a:xfrm>
          <a:off x="27555825" y="16011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</xdr:colOff>
      <xdr:row>86</xdr:row>
      <xdr:rowOff>0</xdr:rowOff>
    </xdr:from>
    <xdr:to>
      <xdr:col>46</xdr:col>
      <xdr:colOff>447675</xdr:colOff>
      <xdr:row>87</xdr:row>
      <xdr:rowOff>9525</xdr:rowOff>
    </xdr:to>
    <xdr:sp>
      <xdr:nvSpPr>
        <xdr:cNvPr id="284" name="Line 284"/>
        <xdr:cNvSpPr>
          <a:spLocks/>
        </xdr:cNvSpPr>
      </xdr:nvSpPr>
      <xdr:spPr>
        <a:xfrm>
          <a:off x="28203525" y="16011525"/>
          <a:ext cx="400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100</xdr:row>
      <xdr:rowOff>142875</xdr:rowOff>
    </xdr:from>
    <xdr:to>
      <xdr:col>36</xdr:col>
      <xdr:colOff>352425</xdr:colOff>
      <xdr:row>102</xdr:row>
      <xdr:rowOff>47625</xdr:rowOff>
    </xdr:to>
    <xdr:sp>
      <xdr:nvSpPr>
        <xdr:cNvPr id="285" name="Rectangle 285"/>
        <xdr:cNvSpPr>
          <a:spLocks/>
        </xdr:cNvSpPr>
      </xdr:nvSpPr>
      <xdr:spPr>
        <a:xfrm>
          <a:off x="22183725" y="184594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92</xdr:row>
      <xdr:rowOff>104775</xdr:rowOff>
    </xdr:from>
    <xdr:to>
      <xdr:col>35</xdr:col>
      <xdr:colOff>38100</xdr:colOff>
      <xdr:row>94</xdr:row>
      <xdr:rowOff>57150</xdr:rowOff>
    </xdr:to>
    <xdr:sp>
      <xdr:nvSpPr>
        <xdr:cNvPr id="286" name="Rectangle 286"/>
        <xdr:cNvSpPr>
          <a:spLocks/>
        </xdr:cNvSpPr>
      </xdr:nvSpPr>
      <xdr:spPr>
        <a:xfrm>
          <a:off x="21164550" y="17125950"/>
          <a:ext cx="323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92</xdr:row>
      <xdr:rowOff>133350</xdr:rowOff>
    </xdr:from>
    <xdr:to>
      <xdr:col>33</xdr:col>
      <xdr:colOff>19050</xdr:colOff>
      <xdr:row>94</xdr:row>
      <xdr:rowOff>38100</xdr:rowOff>
    </xdr:to>
    <xdr:sp>
      <xdr:nvSpPr>
        <xdr:cNvPr id="287" name="Rectangle 287"/>
        <xdr:cNvSpPr>
          <a:spLocks/>
        </xdr:cNvSpPr>
      </xdr:nvSpPr>
      <xdr:spPr>
        <a:xfrm>
          <a:off x="20021550" y="171545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100</xdr:row>
      <xdr:rowOff>152400</xdr:rowOff>
    </xdr:from>
    <xdr:to>
      <xdr:col>41</xdr:col>
      <xdr:colOff>0</xdr:colOff>
      <xdr:row>100</xdr:row>
      <xdr:rowOff>152400</xdr:rowOff>
    </xdr:to>
    <xdr:sp>
      <xdr:nvSpPr>
        <xdr:cNvPr id="288" name="Line 288"/>
        <xdr:cNvSpPr>
          <a:spLocks/>
        </xdr:cNvSpPr>
      </xdr:nvSpPr>
      <xdr:spPr>
        <a:xfrm>
          <a:off x="24507825" y="18468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100</xdr:row>
      <xdr:rowOff>152400</xdr:rowOff>
    </xdr:from>
    <xdr:to>
      <xdr:col>41</xdr:col>
      <xdr:colOff>66675</xdr:colOff>
      <xdr:row>100</xdr:row>
      <xdr:rowOff>152400</xdr:rowOff>
    </xdr:to>
    <xdr:sp>
      <xdr:nvSpPr>
        <xdr:cNvPr id="289" name="Line 289"/>
        <xdr:cNvSpPr>
          <a:spLocks/>
        </xdr:cNvSpPr>
      </xdr:nvSpPr>
      <xdr:spPr>
        <a:xfrm>
          <a:off x="24507825" y="18468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533400</xdr:colOff>
      <xdr:row>100</xdr:row>
      <xdr:rowOff>152400</xdr:rowOff>
    </xdr:from>
    <xdr:to>
      <xdr:col>40</xdr:col>
      <xdr:colOff>19050</xdr:colOff>
      <xdr:row>101</xdr:row>
      <xdr:rowOff>152400</xdr:rowOff>
    </xdr:to>
    <xdr:sp>
      <xdr:nvSpPr>
        <xdr:cNvPr id="290" name="Line 290"/>
        <xdr:cNvSpPr>
          <a:spLocks/>
        </xdr:cNvSpPr>
      </xdr:nvSpPr>
      <xdr:spPr>
        <a:xfrm flipH="1">
          <a:off x="24422100" y="1846897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523875</xdr:colOff>
      <xdr:row>95</xdr:row>
      <xdr:rowOff>47625</xdr:rowOff>
    </xdr:from>
    <xdr:to>
      <xdr:col>36</xdr:col>
      <xdr:colOff>533400</xdr:colOff>
      <xdr:row>101</xdr:row>
      <xdr:rowOff>95250</xdr:rowOff>
    </xdr:to>
    <xdr:sp>
      <xdr:nvSpPr>
        <xdr:cNvPr id="291" name="Line 291"/>
        <xdr:cNvSpPr>
          <a:spLocks/>
        </xdr:cNvSpPr>
      </xdr:nvSpPr>
      <xdr:spPr>
        <a:xfrm flipH="1" flipV="1">
          <a:off x="22583775" y="17554575"/>
          <a:ext cx="9525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93</xdr:row>
      <xdr:rowOff>85725</xdr:rowOff>
    </xdr:from>
    <xdr:to>
      <xdr:col>36</xdr:col>
      <xdr:colOff>514350</xdr:colOff>
      <xdr:row>95</xdr:row>
      <xdr:rowOff>57150</xdr:rowOff>
    </xdr:to>
    <xdr:sp>
      <xdr:nvSpPr>
        <xdr:cNvPr id="292" name="Line 292"/>
        <xdr:cNvSpPr>
          <a:spLocks/>
        </xdr:cNvSpPr>
      </xdr:nvSpPr>
      <xdr:spPr>
        <a:xfrm flipH="1" flipV="1">
          <a:off x="21497925" y="17268825"/>
          <a:ext cx="1076325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190500</xdr:colOff>
      <xdr:row>105</xdr:row>
      <xdr:rowOff>76200</xdr:rowOff>
    </xdr:from>
    <xdr:to>
      <xdr:col>34</xdr:col>
      <xdr:colOff>19050</xdr:colOff>
      <xdr:row>111</xdr:row>
      <xdr:rowOff>114300</xdr:rowOff>
    </xdr:to>
    <xdr:sp>
      <xdr:nvSpPr>
        <xdr:cNvPr id="293" name="Rectangle 293"/>
        <xdr:cNvSpPr>
          <a:spLocks/>
        </xdr:cNvSpPr>
      </xdr:nvSpPr>
      <xdr:spPr>
        <a:xfrm>
          <a:off x="20421600" y="19202400"/>
          <a:ext cx="438150" cy="1009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ПУ-20
</a:t>
          </a:r>
        </a:p>
      </xdr:txBody>
    </xdr:sp>
    <xdr:clientData/>
  </xdr:twoCellAnchor>
  <xdr:twoCellAnchor>
    <xdr:from>
      <xdr:col>33</xdr:col>
      <xdr:colOff>9525</xdr:colOff>
      <xdr:row>100</xdr:row>
      <xdr:rowOff>152400</xdr:rowOff>
    </xdr:from>
    <xdr:to>
      <xdr:col>34</xdr:col>
      <xdr:colOff>0</xdr:colOff>
      <xdr:row>100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20240625" y="18468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581025</xdr:colOff>
      <xdr:row>101</xdr:row>
      <xdr:rowOff>0</xdr:rowOff>
    </xdr:from>
    <xdr:to>
      <xdr:col>35</xdr:col>
      <xdr:colOff>76200</xdr:colOff>
      <xdr:row>104</xdr:row>
      <xdr:rowOff>19050</xdr:rowOff>
    </xdr:to>
    <xdr:sp>
      <xdr:nvSpPr>
        <xdr:cNvPr id="295" name="Line 295"/>
        <xdr:cNvSpPr>
          <a:spLocks/>
        </xdr:cNvSpPr>
      </xdr:nvSpPr>
      <xdr:spPr>
        <a:xfrm>
          <a:off x="20812125" y="18478500"/>
          <a:ext cx="714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89</xdr:row>
      <xdr:rowOff>0</xdr:rowOff>
    </xdr:from>
    <xdr:to>
      <xdr:col>36</xdr:col>
      <xdr:colOff>228600</xdr:colOff>
      <xdr:row>90</xdr:row>
      <xdr:rowOff>95250</xdr:rowOff>
    </xdr:to>
    <xdr:sp>
      <xdr:nvSpPr>
        <xdr:cNvPr id="296" name="Rectangle 296"/>
        <xdr:cNvSpPr>
          <a:spLocks/>
        </xdr:cNvSpPr>
      </xdr:nvSpPr>
      <xdr:spPr>
        <a:xfrm>
          <a:off x="21326475" y="16497300"/>
          <a:ext cx="9620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БСС
</a:t>
          </a:r>
        </a:p>
      </xdr:txBody>
    </xdr:sp>
    <xdr:clientData/>
  </xdr:twoCellAnchor>
  <xdr:twoCellAnchor>
    <xdr:from>
      <xdr:col>34</xdr:col>
      <xdr:colOff>523875</xdr:colOff>
      <xdr:row>90</xdr:row>
      <xdr:rowOff>104775</xdr:rowOff>
    </xdr:from>
    <xdr:to>
      <xdr:col>35</xdr:col>
      <xdr:colOff>161925</xdr:colOff>
      <xdr:row>92</xdr:row>
      <xdr:rowOff>114300</xdr:rowOff>
    </xdr:to>
    <xdr:sp>
      <xdr:nvSpPr>
        <xdr:cNvPr id="297" name="Line 297"/>
        <xdr:cNvSpPr>
          <a:spLocks/>
        </xdr:cNvSpPr>
      </xdr:nvSpPr>
      <xdr:spPr>
        <a:xfrm flipV="1">
          <a:off x="21364575" y="16764000"/>
          <a:ext cx="2476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600075</xdr:colOff>
      <xdr:row>91</xdr:row>
      <xdr:rowOff>180975</xdr:rowOff>
    </xdr:from>
    <xdr:to>
      <xdr:col>37</xdr:col>
      <xdr:colOff>38100</xdr:colOff>
      <xdr:row>91</xdr:row>
      <xdr:rowOff>180975</xdr:rowOff>
    </xdr:to>
    <xdr:sp>
      <xdr:nvSpPr>
        <xdr:cNvPr id="298" name="Line 298"/>
        <xdr:cNvSpPr>
          <a:spLocks/>
        </xdr:cNvSpPr>
      </xdr:nvSpPr>
      <xdr:spPr>
        <a:xfrm>
          <a:off x="21440775" y="170021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476250</xdr:colOff>
      <xdr:row>94</xdr:row>
      <xdr:rowOff>76200</xdr:rowOff>
    </xdr:from>
    <xdr:to>
      <xdr:col>35</xdr:col>
      <xdr:colOff>152400</xdr:colOff>
      <xdr:row>103</xdr:row>
      <xdr:rowOff>95250</xdr:rowOff>
    </xdr:to>
    <xdr:sp>
      <xdr:nvSpPr>
        <xdr:cNvPr id="299" name="Line 299"/>
        <xdr:cNvSpPr>
          <a:spLocks/>
        </xdr:cNvSpPr>
      </xdr:nvSpPr>
      <xdr:spPr>
        <a:xfrm>
          <a:off x="21316950" y="17421225"/>
          <a:ext cx="28575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533400</xdr:colOff>
      <xdr:row>93</xdr:row>
      <xdr:rowOff>142875</xdr:rowOff>
    </xdr:from>
    <xdr:to>
      <xdr:col>38</xdr:col>
      <xdr:colOff>57150</xdr:colOff>
      <xdr:row>98</xdr:row>
      <xdr:rowOff>152400</xdr:rowOff>
    </xdr:to>
    <xdr:sp>
      <xdr:nvSpPr>
        <xdr:cNvPr id="300" name="Line 300"/>
        <xdr:cNvSpPr>
          <a:spLocks/>
        </xdr:cNvSpPr>
      </xdr:nvSpPr>
      <xdr:spPr>
        <a:xfrm flipV="1">
          <a:off x="22593300" y="17325975"/>
          <a:ext cx="7429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93</xdr:row>
      <xdr:rowOff>152400</xdr:rowOff>
    </xdr:from>
    <xdr:to>
      <xdr:col>38</xdr:col>
      <xdr:colOff>0</xdr:colOff>
      <xdr:row>93</xdr:row>
      <xdr:rowOff>152400</xdr:rowOff>
    </xdr:to>
    <xdr:sp>
      <xdr:nvSpPr>
        <xdr:cNvPr id="301" name="Line 301"/>
        <xdr:cNvSpPr>
          <a:spLocks/>
        </xdr:cNvSpPr>
      </xdr:nvSpPr>
      <xdr:spPr>
        <a:xfrm>
          <a:off x="22679025" y="17335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93</xdr:row>
      <xdr:rowOff>152400</xdr:rowOff>
    </xdr:from>
    <xdr:to>
      <xdr:col>38</xdr:col>
      <xdr:colOff>66675</xdr:colOff>
      <xdr:row>93</xdr:row>
      <xdr:rowOff>152400</xdr:rowOff>
    </xdr:to>
    <xdr:sp>
      <xdr:nvSpPr>
        <xdr:cNvPr id="302" name="Line 302"/>
        <xdr:cNvSpPr>
          <a:spLocks/>
        </xdr:cNvSpPr>
      </xdr:nvSpPr>
      <xdr:spPr>
        <a:xfrm>
          <a:off x="22679025" y="17335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93</xdr:row>
      <xdr:rowOff>152400</xdr:rowOff>
    </xdr:from>
    <xdr:to>
      <xdr:col>37</xdr:col>
      <xdr:colOff>19050</xdr:colOff>
      <xdr:row>94</xdr:row>
      <xdr:rowOff>85725</xdr:rowOff>
    </xdr:to>
    <xdr:sp>
      <xdr:nvSpPr>
        <xdr:cNvPr id="303" name="Line 303"/>
        <xdr:cNvSpPr>
          <a:spLocks/>
        </xdr:cNvSpPr>
      </xdr:nvSpPr>
      <xdr:spPr>
        <a:xfrm flipH="1">
          <a:off x="22098000" y="1733550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103</xdr:row>
      <xdr:rowOff>76200</xdr:rowOff>
    </xdr:from>
    <xdr:to>
      <xdr:col>36</xdr:col>
      <xdr:colOff>600075</xdr:colOff>
      <xdr:row>106</xdr:row>
      <xdr:rowOff>19050</xdr:rowOff>
    </xdr:to>
    <xdr:sp>
      <xdr:nvSpPr>
        <xdr:cNvPr id="304" name="Line 304"/>
        <xdr:cNvSpPr>
          <a:spLocks/>
        </xdr:cNvSpPr>
      </xdr:nvSpPr>
      <xdr:spPr>
        <a:xfrm>
          <a:off x="21612225" y="18878550"/>
          <a:ext cx="104775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104</xdr:row>
      <xdr:rowOff>123825</xdr:rowOff>
    </xdr:from>
    <xdr:to>
      <xdr:col>37</xdr:col>
      <xdr:colOff>447675</xdr:colOff>
      <xdr:row>107</xdr:row>
      <xdr:rowOff>76200</xdr:rowOff>
    </xdr:to>
    <xdr:sp>
      <xdr:nvSpPr>
        <xdr:cNvPr id="305" name="Rectangle 305"/>
        <xdr:cNvSpPr>
          <a:spLocks/>
        </xdr:cNvSpPr>
      </xdr:nvSpPr>
      <xdr:spPr>
        <a:xfrm>
          <a:off x="22679025" y="19088100"/>
          <a:ext cx="438150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4А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35</xdr:col>
      <xdr:colOff>0</xdr:colOff>
      <xdr:row>99</xdr:row>
      <xdr:rowOff>9525</xdr:rowOff>
    </xdr:from>
    <xdr:to>
      <xdr:col>36</xdr:col>
      <xdr:colOff>123825</xdr:colOff>
      <xdr:row>99</xdr:row>
      <xdr:rowOff>19050</xdr:rowOff>
    </xdr:to>
    <xdr:sp>
      <xdr:nvSpPr>
        <xdr:cNvPr id="306" name="Line 306"/>
        <xdr:cNvSpPr>
          <a:spLocks/>
        </xdr:cNvSpPr>
      </xdr:nvSpPr>
      <xdr:spPr>
        <a:xfrm flipV="1">
          <a:off x="21450300" y="18164175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93</xdr:row>
      <xdr:rowOff>85725</xdr:rowOff>
    </xdr:from>
    <xdr:to>
      <xdr:col>34</xdr:col>
      <xdr:colOff>333375</xdr:colOff>
      <xdr:row>93</xdr:row>
      <xdr:rowOff>85725</xdr:rowOff>
    </xdr:to>
    <xdr:sp>
      <xdr:nvSpPr>
        <xdr:cNvPr id="307" name="Line 307"/>
        <xdr:cNvSpPr>
          <a:spLocks/>
        </xdr:cNvSpPr>
      </xdr:nvSpPr>
      <xdr:spPr>
        <a:xfrm flipH="1">
          <a:off x="20231100" y="17268825"/>
          <a:ext cx="942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92</xdr:row>
      <xdr:rowOff>152400</xdr:rowOff>
    </xdr:from>
    <xdr:to>
      <xdr:col>34</xdr:col>
      <xdr:colOff>0</xdr:colOff>
      <xdr:row>92</xdr:row>
      <xdr:rowOff>152400</xdr:rowOff>
    </xdr:to>
    <xdr:sp>
      <xdr:nvSpPr>
        <xdr:cNvPr id="308" name="Line 308"/>
        <xdr:cNvSpPr>
          <a:spLocks/>
        </xdr:cNvSpPr>
      </xdr:nvSpPr>
      <xdr:spPr>
        <a:xfrm>
          <a:off x="20240625" y="17173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92</xdr:row>
      <xdr:rowOff>152400</xdr:rowOff>
    </xdr:from>
    <xdr:to>
      <xdr:col>34</xdr:col>
      <xdr:colOff>66675</xdr:colOff>
      <xdr:row>92</xdr:row>
      <xdr:rowOff>152400</xdr:rowOff>
    </xdr:to>
    <xdr:sp>
      <xdr:nvSpPr>
        <xdr:cNvPr id="309" name="Line 309"/>
        <xdr:cNvSpPr>
          <a:spLocks/>
        </xdr:cNvSpPr>
      </xdr:nvSpPr>
      <xdr:spPr>
        <a:xfrm>
          <a:off x="20240625" y="1717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92</xdr:row>
      <xdr:rowOff>152400</xdr:rowOff>
    </xdr:from>
    <xdr:to>
      <xdr:col>34</xdr:col>
      <xdr:colOff>133350</xdr:colOff>
      <xdr:row>93</xdr:row>
      <xdr:rowOff>85725</xdr:rowOff>
    </xdr:to>
    <xdr:sp>
      <xdr:nvSpPr>
        <xdr:cNvPr id="310" name="Line 310"/>
        <xdr:cNvSpPr>
          <a:spLocks/>
        </xdr:cNvSpPr>
      </xdr:nvSpPr>
      <xdr:spPr>
        <a:xfrm>
          <a:off x="20897850" y="171735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92</xdr:row>
      <xdr:rowOff>133350</xdr:rowOff>
    </xdr:from>
    <xdr:to>
      <xdr:col>31</xdr:col>
      <xdr:colOff>447675</xdr:colOff>
      <xdr:row>94</xdr:row>
      <xdr:rowOff>38100</xdr:rowOff>
    </xdr:to>
    <xdr:sp>
      <xdr:nvSpPr>
        <xdr:cNvPr id="311" name="Rectangle 311"/>
        <xdr:cNvSpPr>
          <a:spLocks/>
        </xdr:cNvSpPr>
      </xdr:nvSpPr>
      <xdr:spPr>
        <a:xfrm>
          <a:off x="19230975" y="171545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80</xdr:row>
      <xdr:rowOff>47625</xdr:rowOff>
    </xdr:from>
    <xdr:to>
      <xdr:col>35</xdr:col>
      <xdr:colOff>47625</xdr:colOff>
      <xdr:row>81</xdr:row>
      <xdr:rowOff>114300</xdr:rowOff>
    </xdr:to>
    <xdr:sp>
      <xdr:nvSpPr>
        <xdr:cNvPr id="312" name="Rectangle 312"/>
        <xdr:cNvSpPr>
          <a:spLocks/>
        </xdr:cNvSpPr>
      </xdr:nvSpPr>
      <xdr:spPr>
        <a:xfrm>
          <a:off x="21269325" y="15087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88</xdr:row>
      <xdr:rowOff>38100</xdr:rowOff>
    </xdr:from>
    <xdr:to>
      <xdr:col>33</xdr:col>
      <xdr:colOff>19050</xdr:colOff>
      <xdr:row>89</xdr:row>
      <xdr:rowOff>104775</xdr:rowOff>
    </xdr:to>
    <xdr:sp>
      <xdr:nvSpPr>
        <xdr:cNvPr id="313" name="Rectangle 313"/>
        <xdr:cNvSpPr>
          <a:spLocks/>
        </xdr:cNvSpPr>
      </xdr:nvSpPr>
      <xdr:spPr>
        <a:xfrm>
          <a:off x="20021550" y="16373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93</xdr:row>
      <xdr:rowOff>95250</xdr:rowOff>
    </xdr:from>
    <xdr:to>
      <xdr:col>32</xdr:col>
      <xdr:colOff>400050</xdr:colOff>
      <xdr:row>93</xdr:row>
      <xdr:rowOff>95250</xdr:rowOff>
    </xdr:to>
    <xdr:sp>
      <xdr:nvSpPr>
        <xdr:cNvPr id="314" name="Line 314"/>
        <xdr:cNvSpPr>
          <a:spLocks/>
        </xdr:cNvSpPr>
      </xdr:nvSpPr>
      <xdr:spPr>
        <a:xfrm flipH="1">
          <a:off x="19459575" y="17278350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95</xdr:row>
      <xdr:rowOff>9525</xdr:rowOff>
    </xdr:from>
    <xdr:to>
      <xdr:col>33</xdr:col>
      <xdr:colOff>47625</xdr:colOff>
      <xdr:row>95</xdr:row>
      <xdr:rowOff>9525</xdr:rowOff>
    </xdr:to>
    <xdr:sp>
      <xdr:nvSpPr>
        <xdr:cNvPr id="315" name="Line 315"/>
        <xdr:cNvSpPr>
          <a:spLocks/>
        </xdr:cNvSpPr>
      </xdr:nvSpPr>
      <xdr:spPr>
        <a:xfrm>
          <a:off x="19621500" y="1751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95</xdr:row>
      <xdr:rowOff>19050</xdr:rowOff>
    </xdr:from>
    <xdr:to>
      <xdr:col>34</xdr:col>
      <xdr:colOff>200025</xdr:colOff>
      <xdr:row>97</xdr:row>
      <xdr:rowOff>142875</xdr:rowOff>
    </xdr:to>
    <xdr:sp>
      <xdr:nvSpPr>
        <xdr:cNvPr id="316" name="Rectangle 316"/>
        <xdr:cNvSpPr>
          <a:spLocks/>
        </xdr:cNvSpPr>
      </xdr:nvSpPr>
      <xdr:spPr>
        <a:xfrm>
          <a:off x="19116675" y="17526000"/>
          <a:ext cx="1924050" cy="4476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Районный дом культуры
</a:t>
          </a:r>
        </a:p>
      </xdr:txBody>
    </xdr:sp>
    <xdr:clientData/>
  </xdr:twoCellAnchor>
  <xdr:twoCellAnchor>
    <xdr:from>
      <xdr:col>34</xdr:col>
      <xdr:colOff>200025</xdr:colOff>
      <xdr:row>94</xdr:row>
      <xdr:rowOff>9525</xdr:rowOff>
    </xdr:from>
    <xdr:to>
      <xdr:col>34</xdr:col>
      <xdr:colOff>333375</xdr:colOff>
      <xdr:row>95</xdr:row>
      <xdr:rowOff>85725</xdr:rowOff>
    </xdr:to>
    <xdr:sp>
      <xdr:nvSpPr>
        <xdr:cNvPr id="317" name="Line 317"/>
        <xdr:cNvSpPr>
          <a:spLocks/>
        </xdr:cNvSpPr>
      </xdr:nvSpPr>
      <xdr:spPr>
        <a:xfrm flipH="1">
          <a:off x="21040725" y="17354550"/>
          <a:ext cx="13335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9525</xdr:rowOff>
    </xdr:from>
    <xdr:to>
      <xdr:col>36</xdr:col>
      <xdr:colOff>0</xdr:colOff>
      <xdr:row>96</xdr:row>
      <xdr:rowOff>9525</xdr:rowOff>
    </xdr:to>
    <xdr:sp>
      <xdr:nvSpPr>
        <xdr:cNvPr id="318" name="Line 318"/>
        <xdr:cNvSpPr>
          <a:spLocks/>
        </xdr:cNvSpPr>
      </xdr:nvSpPr>
      <xdr:spPr>
        <a:xfrm>
          <a:off x="21450300" y="17678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94</xdr:row>
      <xdr:rowOff>95250</xdr:rowOff>
    </xdr:from>
    <xdr:to>
      <xdr:col>35</xdr:col>
      <xdr:colOff>0</xdr:colOff>
      <xdr:row>96</xdr:row>
      <xdr:rowOff>19050</xdr:rowOff>
    </xdr:to>
    <xdr:sp>
      <xdr:nvSpPr>
        <xdr:cNvPr id="319" name="Line 319"/>
        <xdr:cNvSpPr>
          <a:spLocks/>
        </xdr:cNvSpPr>
      </xdr:nvSpPr>
      <xdr:spPr>
        <a:xfrm flipH="1" flipV="1">
          <a:off x="21126450" y="17440275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93</xdr:row>
      <xdr:rowOff>85725</xdr:rowOff>
    </xdr:from>
    <xdr:to>
      <xdr:col>32</xdr:col>
      <xdr:colOff>190500</xdr:colOff>
      <xdr:row>94</xdr:row>
      <xdr:rowOff>47625</xdr:rowOff>
    </xdr:to>
    <xdr:sp>
      <xdr:nvSpPr>
        <xdr:cNvPr id="320" name="Line 320"/>
        <xdr:cNvSpPr>
          <a:spLocks/>
        </xdr:cNvSpPr>
      </xdr:nvSpPr>
      <xdr:spPr>
        <a:xfrm>
          <a:off x="19735800" y="1726882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94</xdr:row>
      <xdr:rowOff>38100</xdr:rowOff>
    </xdr:from>
    <xdr:to>
      <xdr:col>31</xdr:col>
      <xdr:colOff>323850</xdr:colOff>
      <xdr:row>95</xdr:row>
      <xdr:rowOff>9525</xdr:rowOff>
    </xdr:to>
    <xdr:sp>
      <xdr:nvSpPr>
        <xdr:cNvPr id="321" name="Line 321"/>
        <xdr:cNvSpPr>
          <a:spLocks/>
        </xdr:cNvSpPr>
      </xdr:nvSpPr>
      <xdr:spPr>
        <a:xfrm>
          <a:off x="19335750" y="173831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89</xdr:row>
      <xdr:rowOff>104775</xdr:rowOff>
    </xdr:from>
    <xdr:to>
      <xdr:col>32</xdr:col>
      <xdr:colOff>514350</xdr:colOff>
      <xdr:row>92</xdr:row>
      <xdr:rowOff>133350</xdr:rowOff>
    </xdr:to>
    <xdr:sp>
      <xdr:nvSpPr>
        <xdr:cNvPr id="322" name="Line 322"/>
        <xdr:cNvSpPr>
          <a:spLocks/>
        </xdr:cNvSpPr>
      </xdr:nvSpPr>
      <xdr:spPr>
        <a:xfrm flipV="1">
          <a:off x="20135850" y="16602075"/>
          <a:ext cx="0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91</xdr:row>
      <xdr:rowOff>190500</xdr:rowOff>
    </xdr:from>
    <xdr:to>
      <xdr:col>34</xdr:col>
      <xdr:colOff>66675</xdr:colOff>
      <xdr:row>91</xdr:row>
      <xdr:rowOff>190500</xdr:rowOff>
    </xdr:to>
    <xdr:sp>
      <xdr:nvSpPr>
        <xdr:cNvPr id="323" name="Line 323"/>
        <xdr:cNvSpPr>
          <a:spLocks/>
        </xdr:cNvSpPr>
      </xdr:nvSpPr>
      <xdr:spPr>
        <a:xfrm>
          <a:off x="20135850" y="17011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80</xdr:row>
      <xdr:rowOff>38100</xdr:rowOff>
    </xdr:from>
    <xdr:to>
      <xdr:col>33</xdr:col>
      <xdr:colOff>19050</xdr:colOff>
      <xdr:row>81</xdr:row>
      <xdr:rowOff>104775</xdr:rowOff>
    </xdr:to>
    <xdr:sp>
      <xdr:nvSpPr>
        <xdr:cNvPr id="324" name="Rectangle 324"/>
        <xdr:cNvSpPr>
          <a:spLocks/>
        </xdr:cNvSpPr>
      </xdr:nvSpPr>
      <xdr:spPr>
        <a:xfrm>
          <a:off x="20021550" y="150780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84</xdr:row>
      <xdr:rowOff>161925</xdr:rowOff>
    </xdr:from>
    <xdr:to>
      <xdr:col>34</xdr:col>
      <xdr:colOff>66675</xdr:colOff>
      <xdr:row>84</xdr:row>
      <xdr:rowOff>161925</xdr:rowOff>
    </xdr:to>
    <xdr:sp>
      <xdr:nvSpPr>
        <xdr:cNvPr id="325" name="Line 325"/>
        <xdr:cNvSpPr>
          <a:spLocks/>
        </xdr:cNvSpPr>
      </xdr:nvSpPr>
      <xdr:spPr>
        <a:xfrm>
          <a:off x="20135850" y="15849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85</xdr:row>
      <xdr:rowOff>123825</xdr:rowOff>
    </xdr:from>
    <xdr:to>
      <xdr:col>32</xdr:col>
      <xdr:colOff>200025</xdr:colOff>
      <xdr:row>88</xdr:row>
      <xdr:rowOff>19050</xdr:rowOff>
    </xdr:to>
    <xdr:sp>
      <xdr:nvSpPr>
        <xdr:cNvPr id="326" name="Rectangle 326"/>
        <xdr:cNvSpPr>
          <a:spLocks/>
        </xdr:cNvSpPr>
      </xdr:nvSpPr>
      <xdr:spPr>
        <a:xfrm>
          <a:off x="19183350" y="15973425"/>
          <a:ext cx="63817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Сельсовет</a:t>
          </a:r>
        </a:p>
      </xdr:txBody>
    </xdr:sp>
    <xdr:clientData/>
  </xdr:twoCellAnchor>
  <xdr:twoCellAnchor>
    <xdr:from>
      <xdr:col>31</xdr:col>
      <xdr:colOff>19050</xdr:colOff>
      <xdr:row>89</xdr:row>
      <xdr:rowOff>152400</xdr:rowOff>
    </xdr:from>
    <xdr:to>
      <xdr:col>32</xdr:col>
      <xdr:colOff>0</xdr:colOff>
      <xdr:row>89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19030950" y="16649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600075</xdr:colOff>
      <xdr:row>88</xdr:row>
      <xdr:rowOff>133350</xdr:rowOff>
    </xdr:from>
    <xdr:to>
      <xdr:col>32</xdr:col>
      <xdr:colOff>257175</xdr:colOff>
      <xdr:row>90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19611975" y="16468725"/>
          <a:ext cx="266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523875</xdr:colOff>
      <xdr:row>81</xdr:row>
      <xdr:rowOff>95250</xdr:rowOff>
    </xdr:from>
    <xdr:to>
      <xdr:col>32</xdr:col>
      <xdr:colOff>523875</xdr:colOff>
      <xdr:row>88</xdr:row>
      <xdr:rowOff>38100</xdr:rowOff>
    </xdr:to>
    <xdr:sp>
      <xdr:nvSpPr>
        <xdr:cNvPr id="329" name="Line 329"/>
        <xdr:cNvSpPr>
          <a:spLocks/>
        </xdr:cNvSpPr>
      </xdr:nvSpPr>
      <xdr:spPr>
        <a:xfrm flipV="1">
          <a:off x="20145375" y="15297150"/>
          <a:ext cx="0" cy="1076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514350</xdr:colOff>
      <xdr:row>77</xdr:row>
      <xdr:rowOff>85725</xdr:rowOff>
    </xdr:from>
    <xdr:to>
      <xdr:col>31</xdr:col>
      <xdr:colOff>438150</xdr:colOff>
      <xdr:row>80</xdr:row>
      <xdr:rowOff>19050</xdr:rowOff>
    </xdr:to>
    <xdr:sp>
      <xdr:nvSpPr>
        <xdr:cNvPr id="330" name="Rectangle 330"/>
        <xdr:cNvSpPr>
          <a:spLocks/>
        </xdr:cNvSpPr>
      </xdr:nvSpPr>
      <xdr:spPr>
        <a:xfrm>
          <a:off x="18916650" y="14639925"/>
          <a:ext cx="533400" cy="4191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Библиотека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31</xdr:col>
      <xdr:colOff>219075</xdr:colOff>
      <xdr:row>81</xdr:row>
      <xdr:rowOff>0</xdr:rowOff>
    </xdr:from>
    <xdr:to>
      <xdr:col>32</xdr:col>
      <xdr:colOff>400050</xdr:colOff>
      <xdr:row>81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19230975" y="15201900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80</xdr:row>
      <xdr:rowOff>19050</xdr:rowOff>
    </xdr:from>
    <xdr:to>
      <xdr:col>31</xdr:col>
      <xdr:colOff>228600</xdr:colOff>
      <xdr:row>81</xdr:row>
      <xdr:rowOff>0</xdr:rowOff>
    </xdr:to>
    <xdr:sp>
      <xdr:nvSpPr>
        <xdr:cNvPr id="332" name="Line 332"/>
        <xdr:cNvSpPr>
          <a:spLocks/>
        </xdr:cNvSpPr>
      </xdr:nvSpPr>
      <xdr:spPr>
        <a:xfrm flipV="1">
          <a:off x="19240500" y="150590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333" name="Line 333"/>
        <xdr:cNvSpPr>
          <a:spLocks/>
        </xdr:cNvSpPr>
      </xdr:nvSpPr>
      <xdr:spPr>
        <a:xfrm>
          <a:off x="18888075" y="153638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81</xdr:row>
      <xdr:rowOff>19050</xdr:rowOff>
    </xdr:from>
    <xdr:to>
      <xdr:col>32</xdr:col>
      <xdr:colOff>142875</xdr:colOff>
      <xdr:row>82</xdr:row>
      <xdr:rowOff>9525</xdr:rowOff>
    </xdr:to>
    <xdr:sp>
      <xdr:nvSpPr>
        <xdr:cNvPr id="334" name="Line 334"/>
        <xdr:cNvSpPr>
          <a:spLocks/>
        </xdr:cNvSpPr>
      </xdr:nvSpPr>
      <xdr:spPr>
        <a:xfrm flipV="1">
          <a:off x="19621500" y="152209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476250</xdr:colOff>
      <xdr:row>80</xdr:row>
      <xdr:rowOff>114300</xdr:rowOff>
    </xdr:from>
    <xdr:to>
      <xdr:col>31</xdr:col>
      <xdr:colOff>238125</xdr:colOff>
      <xdr:row>82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8878550" y="15154275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76</xdr:row>
      <xdr:rowOff>47625</xdr:rowOff>
    </xdr:from>
    <xdr:to>
      <xdr:col>34</xdr:col>
      <xdr:colOff>428625</xdr:colOff>
      <xdr:row>80</xdr:row>
      <xdr:rowOff>57150</xdr:rowOff>
    </xdr:to>
    <xdr:sp>
      <xdr:nvSpPr>
        <xdr:cNvPr id="336" name="Line 336"/>
        <xdr:cNvSpPr>
          <a:spLocks/>
        </xdr:cNvSpPr>
      </xdr:nvSpPr>
      <xdr:spPr>
        <a:xfrm flipV="1">
          <a:off x="20259675" y="14439900"/>
          <a:ext cx="10096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72</xdr:row>
      <xdr:rowOff>0</xdr:rowOff>
    </xdr:from>
    <xdr:to>
      <xdr:col>35</xdr:col>
      <xdr:colOff>200025</xdr:colOff>
      <xdr:row>76</xdr:row>
      <xdr:rowOff>38100</xdr:rowOff>
    </xdr:to>
    <xdr:sp>
      <xdr:nvSpPr>
        <xdr:cNvPr id="337" name="Rectangle 337"/>
        <xdr:cNvSpPr>
          <a:spLocks/>
        </xdr:cNvSpPr>
      </xdr:nvSpPr>
      <xdr:spPr>
        <a:xfrm>
          <a:off x="20935950" y="13744575"/>
          <a:ext cx="714375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КНС 1
</a:t>
          </a:r>
        </a:p>
      </xdr:txBody>
    </xdr:sp>
    <xdr:clientData/>
  </xdr:twoCellAnchor>
  <xdr:twoCellAnchor>
    <xdr:from>
      <xdr:col>33</xdr:col>
      <xdr:colOff>514350</xdr:colOff>
      <xdr:row>79</xdr:row>
      <xdr:rowOff>161925</xdr:rowOff>
    </xdr:from>
    <xdr:to>
      <xdr:col>35</xdr:col>
      <xdr:colOff>66675</xdr:colOff>
      <xdr:row>79</xdr:row>
      <xdr:rowOff>161925</xdr:rowOff>
    </xdr:to>
    <xdr:sp>
      <xdr:nvSpPr>
        <xdr:cNvPr id="338" name="Line 338"/>
        <xdr:cNvSpPr>
          <a:spLocks/>
        </xdr:cNvSpPr>
      </xdr:nvSpPr>
      <xdr:spPr>
        <a:xfrm>
          <a:off x="20745450" y="15039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400050</xdr:colOff>
      <xdr:row>78</xdr:row>
      <xdr:rowOff>123825</xdr:rowOff>
    </xdr:from>
    <xdr:to>
      <xdr:col>33</xdr:col>
      <xdr:colOff>523875</xdr:colOff>
      <xdr:row>79</xdr:row>
      <xdr:rowOff>152400</xdr:rowOff>
    </xdr:to>
    <xdr:sp>
      <xdr:nvSpPr>
        <xdr:cNvPr id="339" name="Line 339"/>
        <xdr:cNvSpPr>
          <a:spLocks/>
        </xdr:cNvSpPr>
      </xdr:nvSpPr>
      <xdr:spPr>
        <a:xfrm flipH="1" flipV="1">
          <a:off x="20631150" y="14839950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81</xdr:row>
      <xdr:rowOff>28575</xdr:rowOff>
    </xdr:from>
    <xdr:to>
      <xdr:col>34</xdr:col>
      <xdr:colOff>438150</xdr:colOff>
      <xdr:row>81</xdr:row>
      <xdr:rowOff>28575</xdr:rowOff>
    </xdr:to>
    <xdr:sp>
      <xdr:nvSpPr>
        <xdr:cNvPr id="340" name="Line 340"/>
        <xdr:cNvSpPr>
          <a:spLocks/>
        </xdr:cNvSpPr>
      </xdr:nvSpPr>
      <xdr:spPr>
        <a:xfrm>
          <a:off x="20259675" y="15230475"/>
          <a:ext cx="10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82</xdr:row>
      <xdr:rowOff>152400</xdr:rowOff>
    </xdr:from>
    <xdr:to>
      <xdr:col>34</xdr:col>
      <xdr:colOff>76200</xdr:colOff>
      <xdr:row>83</xdr:row>
      <xdr:rowOff>0</xdr:rowOff>
    </xdr:to>
    <xdr:sp>
      <xdr:nvSpPr>
        <xdr:cNvPr id="341" name="Line 341"/>
        <xdr:cNvSpPr>
          <a:spLocks/>
        </xdr:cNvSpPr>
      </xdr:nvSpPr>
      <xdr:spPr>
        <a:xfrm>
          <a:off x="20269200" y="1551622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81</xdr:row>
      <xdr:rowOff>19050</xdr:rowOff>
    </xdr:from>
    <xdr:to>
      <xdr:col>34</xdr:col>
      <xdr:colOff>180975</xdr:colOff>
      <xdr:row>82</xdr:row>
      <xdr:rowOff>152400</xdr:rowOff>
    </xdr:to>
    <xdr:sp>
      <xdr:nvSpPr>
        <xdr:cNvPr id="342" name="Line 342"/>
        <xdr:cNvSpPr>
          <a:spLocks/>
        </xdr:cNvSpPr>
      </xdr:nvSpPr>
      <xdr:spPr>
        <a:xfrm flipV="1">
          <a:off x="20907375" y="15220950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82</xdr:row>
      <xdr:rowOff>47625</xdr:rowOff>
    </xdr:from>
    <xdr:to>
      <xdr:col>35</xdr:col>
      <xdr:colOff>28575</xdr:colOff>
      <xdr:row>82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2147887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69</xdr:row>
      <xdr:rowOff>152400</xdr:rowOff>
    </xdr:from>
    <xdr:to>
      <xdr:col>36</xdr:col>
      <xdr:colOff>600075</xdr:colOff>
      <xdr:row>81</xdr:row>
      <xdr:rowOff>47625</xdr:rowOff>
    </xdr:to>
    <xdr:sp>
      <xdr:nvSpPr>
        <xdr:cNvPr id="344" name="Line 344"/>
        <xdr:cNvSpPr>
          <a:spLocks/>
        </xdr:cNvSpPr>
      </xdr:nvSpPr>
      <xdr:spPr>
        <a:xfrm flipV="1">
          <a:off x="21497925" y="13411200"/>
          <a:ext cx="1162050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94</xdr:row>
      <xdr:rowOff>114300</xdr:rowOff>
    </xdr:from>
    <xdr:to>
      <xdr:col>27</xdr:col>
      <xdr:colOff>95250</xdr:colOff>
      <xdr:row>96</xdr:row>
      <xdr:rowOff>19050</xdr:rowOff>
    </xdr:to>
    <xdr:sp>
      <xdr:nvSpPr>
        <xdr:cNvPr id="345" name="Rectangle 345"/>
        <xdr:cNvSpPr>
          <a:spLocks/>
        </xdr:cNvSpPr>
      </xdr:nvSpPr>
      <xdr:spPr>
        <a:xfrm>
          <a:off x="16440150" y="174593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89</xdr:row>
      <xdr:rowOff>28575</xdr:rowOff>
    </xdr:from>
    <xdr:to>
      <xdr:col>29</xdr:col>
      <xdr:colOff>190500</xdr:colOff>
      <xdr:row>90</xdr:row>
      <xdr:rowOff>95250</xdr:rowOff>
    </xdr:to>
    <xdr:sp>
      <xdr:nvSpPr>
        <xdr:cNvPr id="346" name="Rectangle 346"/>
        <xdr:cNvSpPr>
          <a:spLocks/>
        </xdr:cNvSpPr>
      </xdr:nvSpPr>
      <xdr:spPr>
        <a:xfrm>
          <a:off x="17716500" y="1652587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65</xdr:row>
      <xdr:rowOff>114300</xdr:rowOff>
    </xdr:from>
    <xdr:to>
      <xdr:col>38</xdr:col>
      <xdr:colOff>409575</xdr:colOff>
      <xdr:row>69</xdr:row>
      <xdr:rowOff>152400</xdr:rowOff>
    </xdr:to>
    <xdr:sp>
      <xdr:nvSpPr>
        <xdr:cNvPr id="347" name="Rectangle 347"/>
        <xdr:cNvSpPr>
          <a:spLocks/>
        </xdr:cNvSpPr>
      </xdr:nvSpPr>
      <xdr:spPr>
        <a:xfrm>
          <a:off x="22269450" y="12725400"/>
          <a:ext cx="1419225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Спорткомплекс Колос</a:t>
          </a:r>
        </a:p>
      </xdr:txBody>
    </xdr:sp>
    <xdr:clientData/>
  </xdr:twoCellAnchor>
  <xdr:twoCellAnchor>
    <xdr:from>
      <xdr:col>36</xdr:col>
      <xdr:colOff>600075</xdr:colOff>
      <xdr:row>77</xdr:row>
      <xdr:rowOff>0</xdr:rowOff>
    </xdr:from>
    <xdr:to>
      <xdr:col>38</xdr:col>
      <xdr:colOff>76200</xdr:colOff>
      <xdr:row>77</xdr:row>
      <xdr:rowOff>0</xdr:rowOff>
    </xdr:to>
    <xdr:sp>
      <xdr:nvSpPr>
        <xdr:cNvPr id="348" name="Line 348"/>
        <xdr:cNvSpPr>
          <a:spLocks/>
        </xdr:cNvSpPr>
      </xdr:nvSpPr>
      <xdr:spPr>
        <a:xfrm>
          <a:off x="22659975" y="14554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75</xdr:row>
      <xdr:rowOff>57150</xdr:rowOff>
    </xdr:from>
    <xdr:to>
      <xdr:col>36</xdr:col>
      <xdr:colOff>590550</xdr:colOff>
      <xdr:row>77</xdr:row>
      <xdr:rowOff>0</xdr:rowOff>
    </xdr:to>
    <xdr:sp>
      <xdr:nvSpPr>
        <xdr:cNvPr id="349" name="Line 349"/>
        <xdr:cNvSpPr>
          <a:spLocks/>
        </xdr:cNvSpPr>
      </xdr:nvSpPr>
      <xdr:spPr>
        <a:xfrm flipH="1" flipV="1">
          <a:off x="22107525" y="14287500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94</xdr:row>
      <xdr:rowOff>152400</xdr:rowOff>
    </xdr:from>
    <xdr:to>
      <xdr:col>31</xdr:col>
      <xdr:colOff>0</xdr:colOff>
      <xdr:row>94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18411825" y="17497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90</xdr:row>
      <xdr:rowOff>104775</xdr:rowOff>
    </xdr:from>
    <xdr:to>
      <xdr:col>31</xdr:col>
      <xdr:colOff>219075</xdr:colOff>
      <xdr:row>93</xdr:row>
      <xdr:rowOff>95250</xdr:rowOff>
    </xdr:to>
    <xdr:sp>
      <xdr:nvSpPr>
        <xdr:cNvPr id="351" name="Line 351"/>
        <xdr:cNvSpPr>
          <a:spLocks/>
        </xdr:cNvSpPr>
      </xdr:nvSpPr>
      <xdr:spPr>
        <a:xfrm flipH="1" flipV="1">
          <a:off x="17897475" y="16764000"/>
          <a:ext cx="133350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93</xdr:row>
      <xdr:rowOff>152400</xdr:rowOff>
    </xdr:from>
    <xdr:to>
      <xdr:col>30</xdr:col>
      <xdr:colOff>104775</xdr:colOff>
      <xdr:row>94</xdr:row>
      <xdr:rowOff>0</xdr:rowOff>
    </xdr:to>
    <xdr:sp>
      <xdr:nvSpPr>
        <xdr:cNvPr id="352" name="Line 352"/>
        <xdr:cNvSpPr>
          <a:spLocks/>
        </xdr:cNvSpPr>
      </xdr:nvSpPr>
      <xdr:spPr>
        <a:xfrm>
          <a:off x="17802225" y="17335500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92</xdr:row>
      <xdr:rowOff>57150</xdr:rowOff>
    </xdr:from>
    <xdr:to>
      <xdr:col>30</xdr:col>
      <xdr:colOff>333375</xdr:colOff>
      <xdr:row>94</xdr:row>
      <xdr:rowOff>9525</xdr:rowOff>
    </xdr:to>
    <xdr:sp>
      <xdr:nvSpPr>
        <xdr:cNvPr id="353" name="Line 353"/>
        <xdr:cNvSpPr>
          <a:spLocks/>
        </xdr:cNvSpPr>
      </xdr:nvSpPr>
      <xdr:spPr>
        <a:xfrm flipV="1">
          <a:off x="18507075" y="1707832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90</xdr:row>
      <xdr:rowOff>123825</xdr:rowOff>
    </xdr:from>
    <xdr:to>
      <xdr:col>28</xdr:col>
      <xdr:colOff>600075</xdr:colOff>
      <xdr:row>95</xdr:row>
      <xdr:rowOff>76200</xdr:rowOff>
    </xdr:to>
    <xdr:sp>
      <xdr:nvSpPr>
        <xdr:cNvPr id="354" name="Line 354"/>
        <xdr:cNvSpPr>
          <a:spLocks/>
        </xdr:cNvSpPr>
      </xdr:nvSpPr>
      <xdr:spPr>
        <a:xfrm flipH="1">
          <a:off x="16659225" y="16783050"/>
          <a:ext cx="11239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94</xdr:row>
      <xdr:rowOff>85725</xdr:rowOff>
    </xdr:from>
    <xdr:to>
      <xdr:col>31</xdr:col>
      <xdr:colOff>323850</xdr:colOff>
      <xdr:row>94</xdr:row>
      <xdr:rowOff>152400</xdr:rowOff>
    </xdr:to>
    <xdr:sp>
      <xdr:nvSpPr>
        <xdr:cNvPr id="355" name="Line 355"/>
        <xdr:cNvSpPr>
          <a:spLocks/>
        </xdr:cNvSpPr>
      </xdr:nvSpPr>
      <xdr:spPr>
        <a:xfrm flipV="1">
          <a:off x="19011900" y="17430750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95</xdr:row>
      <xdr:rowOff>152400</xdr:rowOff>
    </xdr:from>
    <xdr:to>
      <xdr:col>29</xdr:col>
      <xdr:colOff>0</xdr:colOff>
      <xdr:row>95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17192625" y="17659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91</xdr:row>
      <xdr:rowOff>28575</xdr:rowOff>
    </xdr:from>
    <xdr:to>
      <xdr:col>27</xdr:col>
      <xdr:colOff>180975</xdr:colOff>
      <xdr:row>92</xdr:row>
      <xdr:rowOff>152400</xdr:rowOff>
    </xdr:to>
    <xdr:sp>
      <xdr:nvSpPr>
        <xdr:cNvPr id="357" name="Rectangle 357"/>
        <xdr:cNvSpPr>
          <a:spLocks/>
        </xdr:cNvSpPr>
      </xdr:nvSpPr>
      <xdr:spPr>
        <a:xfrm>
          <a:off x="15601950" y="16849725"/>
          <a:ext cx="1152525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17</a:t>
          </a:r>
        </a:p>
      </xdr:txBody>
    </xdr:sp>
    <xdr:clientData/>
  </xdr:twoCellAnchor>
  <xdr:twoCellAnchor>
    <xdr:from>
      <xdr:col>26</xdr:col>
      <xdr:colOff>504825</xdr:colOff>
      <xdr:row>92</xdr:row>
      <xdr:rowOff>152400</xdr:rowOff>
    </xdr:from>
    <xdr:to>
      <xdr:col>26</xdr:col>
      <xdr:colOff>590550</xdr:colOff>
      <xdr:row>94</xdr:row>
      <xdr:rowOff>104775</xdr:rowOff>
    </xdr:to>
    <xdr:sp>
      <xdr:nvSpPr>
        <xdr:cNvPr id="358" name="Line 358"/>
        <xdr:cNvSpPr>
          <a:spLocks/>
        </xdr:cNvSpPr>
      </xdr:nvSpPr>
      <xdr:spPr>
        <a:xfrm flipH="1" flipV="1">
          <a:off x="16468725" y="17173575"/>
          <a:ext cx="857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95</xdr:row>
      <xdr:rowOff>9525</xdr:rowOff>
    </xdr:from>
    <xdr:to>
      <xdr:col>26</xdr:col>
      <xdr:colOff>0</xdr:colOff>
      <xdr:row>95</xdr:row>
      <xdr:rowOff>9525</xdr:rowOff>
    </xdr:to>
    <xdr:sp>
      <xdr:nvSpPr>
        <xdr:cNvPr id="359" name="Line 359"/>
        <xdr:cNvSpPr>
          <a:spLocks/>
        </xdr:cNvSpPr>
      </xdr:nvSpPr>
      <xdr:spPr>
        <a:xfrm>
          <a:off x="15363825" y="17516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600075</xdr:colOff>
      <xdr:row>93</xdr:row>
      <xdr:rowOff>152400</xdr:rowOff>
    </xdr:from>
    <xdr:to>
      <xdr:col>26</xdr:col>
      <xdr:colOff>542925</xdr:colOff>
      <xdr:row>95</xdr:row>
      <xdr:rowOff>19050</xdr:rowOff>
    </xdr:to>
    <xdr:sp>
      <xdr:nvSpPr>
        <xdr:cNvPr id="360" name="Line 360"/>
        <xdr:cNvSpPr>
          <a:spLocks/>
        </xdr:cNvSpPr>
      </xdr:nvSpPr>
      <xdr:spPr>
        <a:xfrm flipV="1">
          <a:off x="15954375" y="1733550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54</xdr:row>
      <xdr:rowOff>19050</xdr:rowOff>
    </xdr:from>
    <xdr:to>
      <xdr:col>21</xdr:col>
      <xdr:colOff>542925</xdr:colOff>
      <xdr:row>55</xdr:row>
      <xdr:rowOff>85725</xdr:rowOff>
    </xdr:to>
    <xdr:sp>
      <xdr:nvSpPr>
        <xdr:cNvPr id="361" name="Rectangle 361"/>
        <xdr:cNvSpPr>
          <a:spLocks/>
        </xdr:cNvSpPr>
      </xdr:nvSpPr>
      <xdr:spPr>
        <a:xfrm>
          <a:off x="13230225" y="10848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504825</xdr:colOff>
      <xdr:row>62</xdr:row>
      <xdr:rowOff>0</xdr:rowOff>
    </xdr:from>
    <xdr:to>
      <xdr:col>28</xdr:col>
      <xdr:colOff>123825</xdr:colOff>
      <xdr:row>63</xdr:row>
      <xdr:rowOff>66675</xdr:rowOff>
    </xdr:to>
    <xdr:sp>
      <xdr:nvSpPr>
        <xdr:cNvPr id="362" name="Rectangle 362"/>
        <xdr:cNvSpPr>
          <a:spLocks/>
        </xdr:cNvSpPr>
      </xdr:nvSpPr>
      <xdr:spPr>
        <a:xfrm>
          <a:off x="17078325" y="121253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82</xdr:row>
      <xdr:rowOff>133350</xdr:rowOff>
    </xdr:from>
    <xdr:to>
      <xdr:col>28</xdr:col>
      <xdr:colOff>104775</xdr:colOff>
      <xdr:row>84</xdr:row>
      <xdr:rowOff>38100</xdr:rowOff>
    </xdr:to>
    <xdr:sp>
      <xdr:nvSpPr>
        <xdr:cNvPr id="363" name="Rectangle 363"/>
        <xdr:cNvSpPr>
          <a:spLocks/>
        </xdr:cNvSpPr>
      </xdr:nvSpPr>
      <xdr:spPr>
        <a:xfrm>
          <a:off x="17059275" y="15497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88</xdr:row>
      <xdr:rowOff>133350</xdr:rowOff>
    </xdr:from>
    <xdr:to>
      <xdr:col>32</xdr:col>
      <xdr:colOff>390525</xdr:colOff>
      <xdr:row>88</xdr:row>
      <xdr:rowOff>133350</xdr:rowOff>
    </xdr:to>
    <xdr:sp>
      <xdr:nvSpPr>
        <xdr:cNvPr id="364" name="Line 364"/>
        <xdr:cNvSpPr>
          <a:spLocks/>
        </xdr:cNvSpPr>
      </xdr:nvSpPr>
      <xdr:spPr>
        <a:xfrm flipH="1">
          <a:off x="19650075" y="164687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88</xdr:row>
      <xdr:rowOff>19050</xdr:rowOff>
    </xdr:from>
    <xdr:to>
      <xdr:col>32</xdr:col>
      <xdr:colOff>28575</xdr:colOff>
      <xdr:row>88</xdr:row>
      <xdr:rowOff>133350</xdr:rowOff>
    </xdr:to>
    <xdr:sp>
      <xdr:nvSpPr>
        <xdr:cNvPr id="365" name="Line 365"/>
        <xdr:cNvSpPr>
          <a:spLocks/>
        </xdr:cNvSpPr>
      </xdr:nvSpPr>
      <xdr:spPr>
        <a:xfrm flipV="1">
          <a:off x="19650075" y="163544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90</xdr:row>
      <xdr:rowOff>0</xdr:rowOff>
    </xdr:from>
    <xdr:to>
      <xdr:col>28</xdr:col>
      <xdr:colOff>523875</xdr:colOff>
      <xdr:row>90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17173575" y="16659225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84</xdr:row>
      <xdr:rowOff>38100</xdr:rowOff>
    </xdr:from>
    <xdr:to>
      <xdr:col>27</xdr:col>
      <xdr:colOff>600075</xdr:colOff>
      <xdr:row>89</xdr:row>
      <xdr:rowOff>152400</xdr:rowOff>
    </xdr:to>
    <xdr:sp>
      <xdr:nvSpPr>
        <xdr:cNvPr id="367" name="Line 367"/>
        <xdr:cNvSpPr>
          <a:spLocks/>
        </xdr:cNvSpPr>
      </xdr:nvSpPr>
      <xdr:spPr>
        <a:xfrm flipV="1">
          <a:off x="17173575" y="15725775"/>
          <a:ext cx="0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87</xdr:row>
      <xdr:rowOff>9525</xdr:rowOff>
    </xdr:from>
    <xdr:to>
      <xdr:col>27</xdr:col>
      <xdr:colOff>57150</xdr:colOff>
      <xdr:row>87</xdr:row>
      <xdr:rowOff>9525</xdr:rowOff>
    </xdr:to>
    <xdr:sp>
      <xdr:nvSpPr>
        <xdr:cNvPr id="368" name="Line 368"/>
        <xdr:cNvSpPr>
          <a:spLocks/>
        </xdr:cNvSpPr>
      </xdr:nvSpPr>
      <xdr:spPr>
        <a:xfrm>
          <a:off x="15973425" y="16182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87</xdr:row>
      <xdr:rowOff>0</xdr:rowOff>
    </xdr:from>
    <xdr:to>
      <xdr:col>28</xdr:col>
      <xdr:colOff>276225</xdr:colOff>
      <xdr:row>90</xdr:row>
      <xdr:rowOff>0</xdr:rowOff>
    </xdr:to>
    <xdr:sp>
      <xdr:nvSpPr>
        <xdr:cNvPr id="369" name="Line 369"/>
        <xdr:cNvSpPr>
          <a:spLocks/>
        </xdr:cNvSpPr>
      </xdr:nvSpPr>
      <xdr:spPr>
        <a:xfrm>
          <a:off x="16630650" y="16173450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86</xdr:row>
      <xdr:rowOff>0</xdr:rowOff>
    </xdr:from>
    <xdr:to>
      <xdr:col>27</xdr:col>
      <xdr:colOff>590550</xdr:colOff>
      <xdr:row>87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6630650" y="16011525"/>
          <a:ext cx="533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94</xdr:row>
      <xdr:rowOff>47625</xdr:rowOff>
    </xdr:from>
    <xdr:to>
      <xdr:col>28</xdr:col>
      <xdr:colOff>19050</xdr:colOff>
      <xdr:row>95</xdr:row>
      <xdr:rowOff>142875</xdr:rowOff>
    </xdr:to>
    <xdr:sp>
      <xdr:nvSpPr>
        <xdr:cNvPr id="371" name="Line 371"/>
        <xdr:cNvSpPr>
          <a:spLocks/>
        </xdr:cNvSpPr>
      </xdr:nvSpPr>
      <xdr:spPr>
        <a:xfrm flipH="1" flipV="1">
          <a:off x="16916400" y="17392650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83</xdr:row>
      <xdr:rowOff>95250</xdr:rowOff>
    </xdr:from>
    <xdr:to>
      <xdr:col>27</xdr:col>
      <xdr:colOff>485775</xdr:colOff>
      <xdr:row>83</xdr:row>
      <xdr:rowOff>95250</xdr:rowOff>
    </xdr:to>
    <xdr:sp>
      <xdr:nvSpPr>
        <xdr:cNvPr id="372" name="Line 372"/>
        <xdr:cNvSpPr>
          <a:spLocks/>
        </xdr:cNvSpPr>
      </xdr:nvSpPr>
      <xdr:spPr>
        <a:xfrm flipH="1">
          <a:off x="16649700" y="15621000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81</xdr:row>
      <xdr:rowOff>57150</xdr:rowOff>
    </xdr:from>
    <xdr:to>
      <xdr:col>27</xdr:col>
      <xdr:colOff>66675</xdr:colOff>
      <xdr:row>84</xdr:row>
      <xdr:rowOff>114300</xdr:rowOff>
    </xdr:to>
    <xdr:sp>
      <xdr:nvSpPr>
        <xdr:cNvPr id="373" name="Rectangle 373"/>
        <xdr:cNvSpPr>
          <a:spLocks/>
        </xdr:cNvSpPr>
      </xdr:nvSpPr>
      <xdr:spPr>
        <a:xfrm>
          <a:off x="14106525" y="15259050"/>
          <a:ext cx="2533650" cy="542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Терапия</a:t>
          </a:r>
        </a:p>
      </xdr:txBody>
    </xdr:sp>
    <xdr:clientData/>
  </xdr:twoCellAnchor>
  <xdr:twoCellAnchor>
    <xdr:from>
      <xdr:col>26</xdr:col>
      <xdr:colOff>209550</xdr:colOff>
      <xdr:row>70</xdr:row>
      <xdr:rowOff>85725</xdr:rowOff>
    </xdr:from>
    <xdr:to>
      <xdr:col>27</xdr:col>
      <xdr:colOff>190500</xdr:colOff>
      <xdr:row>81</xdr:row>
      <xdr:rowOff>47625</xdr:rowOff>
    </xdr:to>
    <xdr:sp>
      <xdr:nvSpPr>
        <xdr:cNvPr id="374" name="Rectangle 374"/>
        <xdr:cNvSpPr>
          <a:spLocks/>
        </xdr:cNvSpPr>
      </xdr:nvSpPr>
      <xdr:spPr>
        <a:xfrm>
          <a:off x="16173450" y="13506450"/>
          <a:ext cx="590550" cy="1743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Хирургия</a:t>
          </a:r>
        </a:p>
      </xdr:txBody>
    </xdr:sp>
    <xdr:clientData/>
  </xdr:twoCellAnchor>
  <xdr:twoCellAnchor>
    <xdr:from>
      <xdr:col>26</xdr:col>
      <xdr:colOff>342900</xdr:colOff>
      <xdr:row>61</xdr:row>
      <xdr:rowOff>28575</xdr:rowOff>
    </xdr:from>
    <xdr:to>
      <xdr:col>27</xdr:col>
      <xdr:colOff>200025</xdr:colOff>
      <xdr:row>64</xdr:row>
      <xdr:rowOff>76200</xdr:rowOff>
    </xdr:to>
    <xdr:sp>
      <xdr:nvSpPr>
        <xdr:cNvPr id="375" name="Rectangle 375"/>
        <xdr:cNvSpPr>
          <a:spLocks/>
        </xdr:cNvSpPr>
      </xdr:nvSpPr>
      <xdr:spPr>
        <a:xfrm>
          <a:off x="16306800" y="11991975"/>
          <a:ext cx="466725" cy="533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Пищеблок</a:t>
          </a:r>
        </a:p>
      </xdr:txBody>
    </xdr:sp>
    <xdr:clientData/>
  </xdr:twoCellAnchor>
  <xdr:twoCellAnchor>
    <xdr:from>
      <xdr:col>25</xdr:col>
      <xdr:colOff>352425</xdr:colOff>
      <xdr:row>37</xdr:row>
      <xdr:rowOff>19050</xdr:rowOff>
    </xdr:from>
    <xdr:to>
      <xdr:col>26</xdr:col>
      <xdr:colOff>514350</xdr:colOff>
      <xdr:row>39</xdr:row>
      <xdr:rowOff>66675</xdr:rowOff>
    </xdr:to>
    <xdr:sp>
      <xdr:nvSpPr>
        <xdr:cNvPr id="376" name="Rectangle 376"/>
        <xdr:cNvSpPr>
          <a:spLocks/>
        </xdr:cNvSpPr>
      </xdr:nvSpPr>
      <xdr:spPr>
        <a:xfrm>
          <a:off x="15706725" y="8096250"/>
          <a:ext cx="771525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Аптека
</a:t>
          </a:r>
        </a:p>
      </xdr:txBody>
    </xdr:sp>
    <xdr:clientData/>
  </xdr:twoCellAnchor>
  <xdr:twoCellAnchor>
    <xdr:from>
      <xdr:col>26</xdr:col>
      <xdr:colOff>9525</xdr:colOff>
      <xdr:row>85</xdr:row>
      <xdr:rowOff>152400</xdr:rowOff>
    </xdr:from>
    <xdr:to>
      <xdr:col>27</xdr:col>
      <xdr:colOff>19050</xdr:colOff>
      <xdr:row>85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15973425" y="16002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83</xdr:row>
      <xdr:rowOff>95250</xdr:rowOff>
    </xdr:from>
    <xdr:to>
      <xdr:col>27</xdr:col>
      <xdr:colOff>314325</xdr:colOff>
      <xdr:row>85</xdr:row>
      <xdr:rowOff>152400</xdr:rowOff>
    </xdr:to>
    <xdr:sp>
      <xdr:nvSpPr>
        <xdr:cNvPr id="378" name="Line 378"/>
        <xdr:cNvSpPr>
          <a:spLocks/>
        </xdr:cNvSpPr>
      </xdr:nvSpPr>
      <xdr:spPr>
        <a:xfrm flipV="1">
          <a:off x="16592550" y="15621000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81</xdr:row>
      <xdr:rowOff>47625</xdr:rowOff>
    </xdr:from>
    <xdr:to>
      <xdr:col>28</xdr:col>
      <xdr:colOff>0</xdr:colOff>
      <xdr:row>82</xdr:row>
      <xdr:rowOff>133350</xdr:rowOff>
    </xdr:to>
    <xdr:sp>
      <xdr:nvSpPr>
        <xdr:cNvPr id="379" name="Line 379"/>
        <xdr:cNvSpPr>
          <a:spLocks/>
        </xdr:cNvSpPr>
      </xdr:nvSpPr>
      <xdr:spPr>
        <a:xfrm flipH="1" flipV="1">
          <a:off x="17173575" y="15249525"/>
          <a:ext cx="952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80</xdr:row>
      <xdr:rowOff>123825</xdr:rowOff>
    </xdr:from>
    <xdr:to>
      <xdr:col>27</xdr:col>
      <xdr:colOff>495300</xdr:colOff>
      <xdr:row>80</xdr:row>
      <xdr:rowOff>123825</xdr:rowOff>
    </xdr:to>
    <xdr:sp>
      <xdr:nvSpPr>
        <xdr:cNvPr id="380" name="Line 380"/>
        <xdr:cNvSpPr>
          <a:spLocks/>
        </xdr:cNvSpPr>
      </xdr:nvSpPr>
      <xdr:spPr>
        <a:xfrm flipH="1">
          <a:off x="16773525" y="15163800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75</xdr:row>
      <xdr:rowOff>152400</xdr:rowOff>
    </xdr:from>
    <xdr:to>
      <xdr:col>29</xdr:col>
      <xdr:colOff>19050</xdr:colOff>
      <xdr:row>75</xdr:row>
      <xdr:rowOff>152400</xdr:rowOff>
    </xdr:to>
    <xdr:sp>
      <xdr:nvSpPr>
        <xdr:cNvPr id="381" name="Line 381"/>
        <xdr:cNvSpPr>
          <a:spLocks/>
        </xdr:cNvSpPr>
      </xdr:nvSpPr>
      <xdr:spPr>
        <a:xfrm>
          <a:off x="17030700" y="14382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495300</xdr:colOff>
      <xdr:row>80</xdr:row>
      <xdr:rowOff>0</xdr:rowOff>
    </xdr:from>
    <xdr:to>
      <xdr:col>28</xdr:col>
      <xdr:colOff>114300</xdr:colOff>
      <xdr:row>81</xdr:row>
      <xdr:rowOff>66675</xdr:rowOff>
    </xdr:to>
    <xdr:sp>
      <xdr:nvSpPr>
        <xdr:cNvPr id="382" name="Rectangle 382"/>
        <xdr:cNvSpPr>
          <a:spLocks/>
        </xdr:cNvSpPr>
      </xdr:nvSpPr>
      <xdr:spPr>
        <a:xfrm>
          <a:off x="17068800" y="15039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63</xdr:row>
      <xdr:rowOff>66675</xdr:rowOff>
    </xdr:from>
    <xdr:to>
      <xdr:col>28</xdr:col>
      <xdr:colOff>9525</xdr:colOff>
      <xdr:row>80</xdr:row>
      <xdr:rowOff>0</xdr:rowOff>
    </xdr:to>
    <xdr:sp>
      <xdr:nvSpPr>
        <xdr:cNvPr id="383" name="Line 383"/>
        <xdr:cNvSpPr>
          <a:spLocks/>
        </xdr:cNvSpPr>
      </xdr:nvSpPr>
      <xdr:spPr>
        <a:xfrm flipV="1">
          <a:off x="17173575" y="12353925"/>
          <a:ext cx="19050" cy="2686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9525</xdr:rowOff>
    </xdr:from>
    <xdr:to>
      <xdr:col>29</xdr:col>
      <xdr:colOff>85725</xdr:colOff>
      <xdr:row>70</xdr:row>
      <xdr:rowOff>9525</xdr:rowOff>
    </xdr:to>
    <xdr:sp>
      <xdr:nvSpPr>
        <xdr:cNvPr id="384" name="Line 384"/>
        <xdr:cNvSpPr>
          <a:spLocks/>
        </xdr:cNvSpPr>
      </xdr:nvSpPr>
      <xdr:spPr>
        <a:xfrm>
          <a:off x="17183100" y="13430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62</xdr:row>
      <xdr:rowOff>123825</xdr:rowOff>
    </xdr:from>
    <xdr:to>
      <xdr:col>27</xdr:col>
      <xdr:colOff>514350</xdr:colOff>
      <xdr:row>62</xdr:row>
      <xdr:rowOff>123825</xdr:rowOff>
    </xdr:to>
    <xdr:sp>
      <xdr:nvSpPr>
        <xdr:cNvPr id="385" name="Line 385"/>
        <xdr:cNvSpPr>
          <a:spLocks/>
        </xdr:cNvSpPr>
      </xdr:nvSpPr>
      <xdr:spPr>
        <a:xfrm flipH="1">
          <a:off x="16773525" y="122491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62</xdr:row>
      <xdr:rowOff>123825</xdr:rowOff>
    </xdr:from>
    <xdr:to>
      <xdr:col>27</xdr:col>
      <xdr:colOff>342900</xdr:colOff>
      <xdr:row>65</xdr:row>
      <xdr:rowOff>19050</xdr:rowOff>
    </xdr:to>
    <xdr:sp>
      <xdr:nvSpPr>
        <xdr:cNvPr id="386" name="Line 386"/>
        <xdr:cNvSpPr>
          <a:spLocks/>
        </xdr:cNvSpPr>
      </xdr:nvSpPr>
      <xdr:spPr>
        <a:xfrm flipV="1">
          <a:off x="16916400" y="122491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152400</xdr:rowOff>
    </xdr:from>
    <xdr:to>
      <xdr:col>28</xdr:col>
      <xdr:colOff>9525</xdr:colOff>
      <xdr:row>58</xdr:row>
      <xdr:rowOff>152400</xdr:rowOff>
    </xdr:to>
    <xdr:sp>
      <xdr:nvSpPr>
        <xdr:cNvPr id="387" name="Line 387"/>
        <xdr:cNvSpPr>
          <a:spLocks/>
        </xdr:cNvSpPr>
      </xdr:nvSpPr>
      <xdr:spPr>
        <a:xfrm flipH="1" flipV="1">
          <a:off x="17183100" y="9525000"/>
          <a:ext cx="9525" cy="2105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152400</xdr:rowOff>
    </xdr:from>
    <xdr:to>
      <xdr:col>28</xdr:col>
      <xdr:colOff>0</xdr:colOff>
      <xdr:row>45</xdr:row>
      <xdr:rowOff>152400</xdr:rowOff>
    </xdr:to>
    <xdr:sp>
      <xdr:nvSpPr>
        <xdr:cNvPr id="388" name="Line 388"/>
        <xdr:cNvSpPr>
          <a:spLocks/>
        </xdr:cNvSpPr>
      </xdr:nvSpPr>
      <xdr:spPr>
        <a:xfrm flipH="1" flipV="1">
          <a:off x="16163925" y="9039225"/>
          <a:ext cx="101917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39</xdr:row>
      <xdr:rowOff>57150</xdr:rowOff>
    </xdr:from>
    <xdr:to>
      <xdr:col>26</xdr:col>
      <xdr:colOff>219075</xdr:colOff>
      <xdr:row>42</xdr:row>
      <xdr:rowOff>152400</xdr:rowOff>
    </xdr:to>
    <xdr:sp>
      <xdr:nvSpPr>
        <xdr:cNvPr id="389" name="Line 389"/>
        <xdr:cNvSpPr>
          <a:spLocks/>
        </xdr:cNvSpPr>
      </xdr:nvSpPr>
      <xdr:spPr>
        <a:xfrm flipV="1">
          <a:off x="16173450" y="8458200"/>
          <a:ext cx="95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123825</xdr:rowOff>
    </xdr:from>
    <xdr:to>
      <xdr:col>26</xdr:col>
      <xdr:colOff>209550</xdr:colOff>
      <xdr:row>47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5963900" y="8686800"/>
          <a:ext cx="209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47</xdr:row>
      <xdr:rowOff>0</xdr:rowOff>
    </xdr:from>
    <xdr:to>
      <xdr:col>27</xdr:col>
      <xdr:colOff>9525</xdr:colOff>
      <xdr:row>47</xdr:row>
      <xdr:rowOff>0</xdr:rowOff>
    </xdr:to>
    <xdr:sp>
      <xdr:nvSpPr>
        <xdr:cNvPr id="391" name="Line 391"/>
        <xdr:cNvSpPr>
          <a:spLocks/>
        </xdr:cNvSpPr>
      </xdr:nvSpPr>
      <xdr:spPr>
        <a:xfrm>
          <a:off x="15973425" y="9696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59</xdr:row>
      <xdr:rowOff>9525</xdr:rowOff>
    </xdr:from>
    <xdr:to>
      <xdr:col>28</xdr:col>
      <xdr:colOff>9525</xdr:colOff>
      <xdr:row>59</xdr:row>
      <xdr:rowOff>114300</xdr:rowOff>
    </xdr:to>
    <xdr:sp>
      <xdr:nvSpPr>
        <xdr:cNvPr id="392" name="Line 392"/>
        <xdr:cNvSpPr>
          <a:spLocks/>
        </xdr:cNvSpPr>
      </xdr:nvSpPr>
      <xdr:spPr>
        <a:xfrm flipH="1" flipV="1">
          <a:off x="16459200" y="11649075"/>
          <a:ext cx="7334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54</xdr:row>
      <xdr:rowOff>19050</xdr:rowOff>
    </xdr:from>
    <xdr:to>
      <xdr:col>23</xdr:col>
      <xdr:colOff>57150</xdr:colOff>
      <xdr:row>55</xdr:row>
      <xdr:rowOff>85725</xdr:rowOff>
    </xdr:to>
    <xdr:sp>
      <xdr:nvSpPr>
        <xdr:cNvPr id="393" name="Rectangle 393"/>
        <xdr:cNvSpPr>
          <a:spLocks/>
        </xdr:cNvSpPr>
      </xdr:nvSpPr>
      <xdr:spPr>
        <a:xfrm>
          <a:off x="13963650" y="10848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276225</xdr:colOff>
      <xdr:row>58</xdr:row>
      <xdr:rowOff>28575</xdr:rowOff>
    </xdr:from>
    <xdr:to>
      <xdr:col>26</xdr:col>
      <xdr:colOff>504825</xdr:colOff>
      <xdr:row>59</xdr:row>
      <xdr:rowOff>95250</xdr:rowOff>
    </xdr:to>
    <xdr:sp>
      <xdr:nvSpPr>
        <xdr:cNvPr id="394" name="Rectangle 394"/>
        <xdr:cNvSpPr>
          <a:spLocks/>
        </xdr:cNvSpPr>
      </xdr:nvSpPr>
      <xdr:spPr>
        <a:xfrm>
          <a:off x="16240125" y="115062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45</xdr:row>
      <xdr:rowOff>76200</xdr:rowOff>
    </xdr:from>
    <xdr:to>
      <xdr:col>27</xdr:col>
      <xdr:colOff>495300</xdr:colOff>
      <xdr:row>47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16592550" y="9448800"/>
          <a:ext cx="476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61</xdr:row>
      <xdr:rowOff>0</xdr:rowOff>
    </xdr:from>
    <xdr:to>
      <xdr:col>30</xdr:col>
      <xdr:colOff>76200</xdr:colOff>
      <xdr:row>61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7802225" y="11963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428625</xdr:colOff>
      <xdr:row>60</xdr:row>
      <xdr:rowOff>0</xdr:rowOff>
    </xdr:from>
    <xdr:to>
      <xdr:col>27</xdr:col>
      <xdr:colOff>428625</xdr:colOff>
      <xdr:row>60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70021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58</xdr:row>
      <xdr:rowOff>123825</xdr:rowOff>
    </xdr:from>
    <xdr:to>
      <xdr:col>26</xdr:col>
      <xdr:colOff>95250</xdr:colOff>
      <xdr:row>62</xdr:row>
      <xdr:rowOff>0</xdr:rowOff>
    </xdr:to>
    <xdr:sp>
      <xdr:nvSpPr>
        <xdr:cNvPr id="398" name="Line 398"/>
        <xdr:cNvSpPr>
          <a:spLocks/>
        </xdr:cNvSpPr>
      </xdr:nvSpPr>
      <xdr:spPr>
        <a:xfrm flipH="1" flipV="1">
          <a:off x="15887700" y="11601450"/>
          <a:ext cx="17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466725</xdr:colOff>
      <xdr:row>54</xdr:row>
      <xdr:rowOff>133350</xdr:rowOff>
    </xdr:from>
    <xdr:to>
      <xdr:col>26</xdr:col>
      <xdr:colOff>323850</xdr:colOff>
      <xdr:row>58</xdr:row>
      <xdr:rowOff>28575</xdr:rowOff>
    </xdr:to>
    <xdr:sp>
      <xdr:nvSpPr>
        <xdr:cNvPr id="399" name="Line 399"/>
        <xdr:cNvSpPr>
          <a:spLocks/>
        </xdr:cNvSpPr>
      </xdr:nvSpPr>
      <xdr:spPr>
        <a:xfrm flipH="1" flipV="1">
          <a:off x="15821025" y="10963275"/>
          <a:ext cx="466725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54</xdr:row>
      <xdr:rowOff>142875</xdr:rowOff>
    </xdr:from>
    <xdr:to>
      <xdr:col>25</xdr:col>
      <xdr:colOff>466725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 flipH="1">
          <a:off x="14211300" y="10972800"/>
          <a:ext cx="1609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52</xdr:row>
      <xdr:rowOff>123825</xdr:rowOff>
    </xdr:from>
    <xdr:to>
      <xdr:col>21</xdr:col>
      <xdr:colOff>428625</xdr:colOff>
      <xdr:row>54</xdr:row>
      <xdr:rowOff>28575</xdr:rowOff>
    </xdr:to>
    <xdr:sp>
      <xdr:nvSpPr>
        <xdr:cNvPr id="401" name="Line 401"/>
        <xdr:cNvSpPr>
          <a:spLocks/>
        </xdr:cNvSpPr>
      </xdr:nvSpPr>
      <xdr:spPr>
        <a:xfrm flipV="1">
          <a:off x="13344525" y="106299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55</xdr:row>
      <xdr:rowOff>95250</xdr:rowOff>
    </xdr:from>
    <xdr:to>
      <xdr:col>21</xdr:col>
      <xdr:colOff>428625</xdr:colOff>
      <xdr:row>57</xdr:row>
      <xdr:rowOff>142875</xdr:rowOff>
    </xdr:to>
    <xdr:sp>
      <xdr:nvSpPr>
        <xdr:cNvPr id="402" name="Line 402"/>
        <xdr:cNvSpPr>
          <a:spLocks/>
        </xdr:cNvSpPr>
      </xdr:nvSpPr>
      <xdr:spPr>
        <a:xfrm flipH="1">
          <a:off x="13325475" y="11087100"/>
          <a:ext cx="190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590550</xdr:colOff>
      <xdr:row>49</xdr:row>
      <xdr:rowOff>9525</xdr:rowOff>
    </xdr:from>
    <xdr:to>
      <xdr:col>19</xdr:col>
      <xdr:colOff>400050</xdr:colOff>
      <xdr:row>57</xdr:row>
      <xdr:rowOff>19050</xdr:rowOff>
    </xdr:to>
    <xdr:sp>
      <xdr:nvSpPr>
        <xdr:cNvPr id="403" name="Rectangle 403"/>
        <xdr:cNvSpPr>
          <a:spLocks/>
        </xdr:cNvSpPr>
      </xdr:nvSpPr>
      <xdr:spPr>
        <a:xfrm>
          <a:off x="11677650" y="10029825"/>
          <a:ext cx="419100" cy="1304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Поликлиника №1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28575</xdr:colOff>
      <xdr:row>50</xdr:row>
      <xdr:rowOff>76200</xdr:rowOff>
    </xdr:from>
    <xdr:to>
      <xdr:col>21</xdr:col>
      <xdr:colOff>552450</xdr:colOff>
      <xdr:row>52</xdr:row>
      <xdr:rowOff>114300</xdr:rowOff>
    </xdr:to>
    <xdr:sp>
      <xdr:nvSpPr>
        <xdr:cNvPr id="404" name="Rectangle 404"/>
        <xdr:cNvSpPr>
          <a:spLocks/>
        </xdr:cNvSpPr>
      </xdr:nvSpPr>
      <xdr:spPr>
        <a:xfrm>
          <a:off x="12944475" y="10258425"/>
          <a:ext cx="52387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Поликл.№2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123825</xdr:colOff>
      <xdr:row>58</xdr:row>
      <xdr:rowOff>19050</xdr:rowOff>
    </xdr:from>
    <xdr:to>
      <xdr:col>22</xdr:col>
      <xdr:colOff>323850</xdr:colOff>
      <xdr:row>59</xdr:row>
      <xdr:rowOff>114300</xdr:rowOff>
    </xdr:to>
    <xdr:sp>
      <xdr:nvSpPr>
        <xdr:cNvPr id="405" name="Rectangle 405"/>
        <xdr:cNvSpPr>
          <a:spLocks/>
        </xdr:cNvSpPr>
      </xdr:nvSpPr>
      <xdr:spPr>
        <a:xfrm>
          <a:off x="12430125" y="11496675"/>
          <a:ext cx="14192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24</xdr:col>
      <xdr:colOff>19050</xdr:colOff>
      <xdr:row>58</xdr:row>
      <xdr:rowOff>9525</xdr:rowOff>
    </xdr:from>
    <xdr:to>
      <xdr:col>25</xdr:col>
      <xdr:colOff>0</xdr:colOff>
      <xdr:row>58</xdr:row>
      <xdr:rowOff>9525</xdr:rowOff>
    </xdr:to>
    <xdr:sp>
      <xdr:nvSpPr>
        <xdr:cNvPr id="406" name="Line 406"/>
        <xdr:cNvSpPr>
          <a:spLocks/>
        </xdr:cNvSpPr>
      </xdr:nvSpPr>
      <xdr:spPr>
        <a:xfrm>
          <a:off x="14763750" y="1148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56</xdr:row>
      <xdr:rowOff>76200</xdr:rowOff>
    </xdr:from>
    <xdr:to>
      <xdr:col>26</xdr:col>
      <xdr:colOff>85725</xdr:colOff>
      <xdr:row>58</xdr:row>
      <xdr:rowOff>9525</xdr:rowOff>
    </xdr:to>
    <xdr:sp>
      <xdr:nvSpPr>
        <xdr:cNvPr id="407" name="Line 407"/>
        <xdr:cNvSpPr>
          <a:spLocks/>
        </xdr:cNvSpPr>
      </xdr:nvSpPr>
      <xdr:spPr>
        <a:xfrm flipV="1">
          <a:off x="15363825" y="11229975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57</xdr:row>
      <xdr:rowOff>19050</xdr:rowOff>
    </xdr:from>
    <xdr:to>
      <xdr:col>23</xdr:col>
      <xdr:colOff>9525</xdr:colOff>
      <xdr:row>57</xdr:row>
      <xdr:rowOff>19050</xdr:rowOff>
    </xdr:to>
    <xdr:sp>
      <xdr:nvSpPr>
        <xdr:cNvPr id="408" name="Line 408"/>
        <xdr:cNvSpPr>
          <a:spLocks/>
        </xdr:cNvSpPr>
      </xdr:nvSpPr>
      <xdr:spPr>
        <a:xfrm>
          <a:off x="13544550" y="11334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54</xdr:row>
      <xdr:rowOff>133350</xdr:rowOff>
    </xdr:from>
    <xdr:to>
      <xdr:col>22</xdr:col>
      <xdr:colOff>38100</xdr:colOff>
      <xdr:row>57</xdr:row>
      <xdr:rowOff>19050</xdr:rowOff>
    </xdr:to>
    <xdr:sp>
      <xdr:nvSpPr>
        <xdr:cNvPr id="409" name="Line 409"/>
        <xdr:cNvSpPr>
          <a:spLocks/>
        </xdr:cNvSpPr>
      </xdr:nvSpPr>
      <xdr:spPr>
        <a:xfrm flipV="1">
          <a:off x="13544550" y="10963275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56</xdr:row>
      <xdr:rowOff>152400</xdr:rowOff>
    </xdr:from>
    <xdr:to>
      <xdr:col>21</xdr:col>
      <xdr:colOff>419100</xdr:colOff>
      <xdr:row>56</xdr:row>
      <xdr:rowOff>152400</xdr:rowOff>
    </xdr:to>
    <xdr:sp>
      <xdr:nvSpPr>
        <xdr:cNvPr id="410" name="Line 410"/>
        <xdr:cNvSpPr>
          <a:spLocks/>
        </xdr:cNvSpPr>
      </xdr:nvSpPr>
      <xdr:spPr>
        <a:xfrm flipV="1">
          <a:off x="12315825" y="11306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600075</xdr:colOff>
      <xdr:row>54</xdr:row>
      <xdr:rowOff>0</xdr:rowOff>
    </xdr:from>
    <xdr:to>
      <xdr:col>21</xdr:col>
      <xdr:colOff>428625</xdr:colOff>
      <xdr:row>54</xdr:row>
      <xdr:rowOff>9525</xdr:rowOff>
    </xdr:to>
    <xdr:sp>
      <xdr:nvSpPr>
        <xdr:cNvPr id="411" name="Line 411"/>
        <xdr:cNvSpPr>
          <a:spLocks/>
        </xdr:cNvSpPr>
      </xdr:nvSpPr>
      <xdr:spPr>
        <a:xfrm flipV="1">
          <a:off x="12296775" y="10829925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542925</xdr:colOff>
      <xdr:row>56</xdr:row>
      <xdr:rowOff>0</xdr:rowOff>
    </xdr:from>
    <xdr:to>
      <xdr:col>20</xdr:col>
      <xdr:colOff>590550</xdr:colOff>
      <xdr:row>56</xdr:row>
      <xdr:rowOff>0</xdr:rowOff>
    </xdr:to>
    <xdr:sp>
      <xdr:nvSpPr>
        <xdr:cNvPr id="412" name="Line 412"/>
        <xdr:cNvSpPr>
          <a:spLocks/>
        </xdr:cNvSpPr>
      </xdr:nvSpPr>
      <xdr:spPr>
        <a:xfrm>
          <a:off x="12239625" y="1115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54</xdr:row>
      <xdr:rowOff>133350</xdr:rowOff>
    </xdr:from>
    <xdr:to>
      <xdr:col>20</xdr:col>
      <xdr:colOff>600075</xdr:colOff>
      <xdr:row>56</xdr:row>
      <xdr:rowOff>9525</xdr:rowOff>
    </xdr:to>
    <xdr:sp>
      <xdr:nvSpPr>
        <xdr:cNvPr id="413" name="Line 413"/>
        <xdr:cNvSpPr>
          <a:spLocks/>
        </xdr:cNvSpPr>
      </xdr:nvSpPr>
      <xdr:spPr>
        <a:xfrm flipV="1">
          <a:off x="12906375" y="10963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180975</xdr:colOff>
      <xdr:row>109</xdr:row>
      <xdr:rowOff>57150</xdr:rowOff>
    </xdr:from>
    <xdr:to>
      <xdr:col>53</xdr:col>
      <xdr:colOff>323850</xdr:colOff>
      <xdr:row>111</xdr:row>
      <xdr:rowOff>28575</xdr:rowOff>
    </xdr:to>
    <xdr:sp>
      <xdr:nvSpPr>
        <xdr:cNvPr id="414" name="Rectangle 414"/>
        <xdr:cNvSpPr>
          <a:spLocks/>
        </xdr:cNvSpPr>
      </xdr:nvSpPr>
      <xdr:spPr>
        <a:xfrm>
          <a:off x="31384875" y="19831050"/>
          <a:ext cx="1362075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59</xdr:col>
      <xdr:colOff>257175</xdr:colOff>
      <xdr:row>143</xdr:row>
      <xdr:rowOff>104775</xdr:rowOff>
    </xdr:from>
    <xdr:to>
      <xdr:col>62</xdr:col>
      <xdr:colOff>409575</xdr:colOff>
      <xdr:row>145</xdr:row>
      <xdr:rowOff>76200</xdr:rowOff>
    </xdr:to>
    <xdr:sp>
      <xdr:nvSpPr>
        <xdr:cNvPr id="415" name="Rectangle 415"/>
        <xdr:cNvSpPr>
          <a:spLocks/>
        </xdr:cNvSpPr>
      </xdr:nvSpPr>
      <xdr:spPr>
        <a:xfrm>
          <a:off x="36337875" y="25384125"/>
          <a:ext cx="19812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29 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50</xdr:col>
      <xdr:colOff>238125</xdr:colOff>
      <xdr:row>104</xdr:row>
      <xdr:rowOff>123825</xdr:rowOff>
    </xdr:from>
    <xdr:to>
      <xdr:col>50</xdr:col>
      <xdr:colOff>457200</xdr:colOff>
      <xdr:row>106</xdr:row>
      <xdr:rowOff>57150</xdr:rowOff>
    </xdr:to>
    <xdr:sp>
      <xdr:nvSpPr>
        <xdr:cNvPr id="416" name="Line 416"/>
        <xdr:cNvSpPr>
          <a:spLocks/>
        </xdr:cNvSpPr>
      </xdr:nvSpPr>
      <xdr:spPr>
        <a:xfrm flipV="1">
          <a:off x="30832425" y="19088100"/>
          <a:ext cx="2190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107</xdr:row>
      <xdr:rowOff>85725</xdr:rowOff>
    </xdr:from>
    <xdr:to>
      <xdr:col>51</xdr:col>
      <xdr:colOff>171450</xdr:colOff>
      <xdr:row>110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0889575" y="19535775"/>
          <a:ext cx="4857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447675</xdr:colOff>
      <xdr:row>122</xdr:row>
      <xdr:rowOff>57150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34089975" y="2193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50</xdr:col>
      <xdr:colOff>304800</xdr:colOff>
      <xdr:row>106</xdr:row>
      <xdr:rowOff>0</xdr:rowOff>
    </xdr:from>
    <xdr:to>
      <xdr:col>52</xdr:col>
      <xdr:colOff>28575</xdr:colOff>
      <xdr:row>106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30899100" y="19288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92</xdr:row>
      <xdr:rowOff>133350</xdr:rowOff>
    </xdr:from>
    <xdr:to>
      <xdr:col>58</xdr:col>
      <xdr:colOff>295275</xdr:colOff>
      <xdr:row>94</xdr:row>
      <xdr:rowOff>38100</xdr:rowOff>
    </xdr:to>
    <xdr:sp>
      <xdr:nvSpPr>
        <xdr:cNvPr id="420" name="Rectangle 420"/>
        <xdr:cNvSpPr>
          <a:spLocks/>
        </xdr:cNvSpPr>
      </xdr:nvSpPr>
      <xdr:spPr>
        <a:xfrm>
          <a:off x="35537775" y="171545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74</xdr:row>
      <xdr:rowOff>57150</xdr:rowOff>
    </xdr:from>
    <xdr:to>
      <xdr:col>58</xdr:col>
      <xdr:colOff>342900</xdr:colOff>
      <xdr:row>75</xdr:row>
      <xdr:rowOff>123825</xdr:rowOff>
    </xdr:to>
    <xdr:sp>
      <xdr:nvSpPr>
        <xdr:cNvPr id="421" name="Rectangle 421"/>
        <xdr:cNvSpPr>
          <a:spLocks/>
        </xdr:cNvSpPr>
      </xdr:nvSpPr>
      <xdr:spPr>
        <a:xfrm>
          <a:off x="35585400" y="14125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98</xdr:row>
      <xdr:rowOff>38100</xdr:rowOff>
    </xdr:from>
    <xdr:to>
      <xdr:col>58</xdr:col>
      <xdr:colOff>47625</xdr:colOff>
      <xdr:row>106</xdr:row>
      <xdr:rowOff>123825</xdr:rowOff>
    </xdr:to>
    <xdr:sp>
      <xdr:nvSpPr>
        <xdr:cNvPr id="422" name="Rectangle 422"/>
        <xdr:cNvSpPr>
          <a:spLocks/>
        </xdr:cNvSpPr>
      </xdr:nvSpPr>
      <xdr:spPr>
        <a:xfrm>
          <a:off x="34937700" y="18030825"/>
          <a:ext cx="581025" cy="1381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54</xdr:col>
      <xdr:colOff>9525</xdr:colOff>
      <xdr:row>107</xdr:row>
      <xdr:rowOff>0</xdr:rowOff>
    </xdr:from>
    <xdr:to>
      <xdr:col>55</xdr:col>
      <xdr:colOff>171450</xdr:colOff>
      <xdr:row>107</xdr:row>
      <xdr:rowOff>0</xdr:rowOff>
    </xdr:to>
    <xdr:sp>
      <xdr:nvSpPr>
        <xdr:cNvPr id="423" name="Line 423"/>
        <xdr:cNvSpPr>
          <a:spLocks/>
        </xdr:cNvSpPr>
      </xdr:nvSpPr>
      <xdr:spPr>
        <a:xfrm>
          <a:off x="33042225" y="19450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107</xdr:row>
      <xdr:rowOff>9525</xdr:rowOff>
    </xdr:from>
    <xdr:to>
      <xdr:col>55</xdr:col>
      <xdr:colOff>180975</xdr:colOff>
      <xdr:row>107</xdr:row>
      <xdr:rowOff>114300</xdr:rowOff>
    </xdr:to>
    <xdr:sp>
      <xdr:nvSpPr>
        <xdr:cNvPr id="424" name="Line 424"/>
        <xdr:cNvSpPr>
          <a:spLocks/>
        </xdr:cNvSpPr>
      </xdr:nvSpPr>
      <xdr:spPr>
        <a:xfrm flipH="1">
          <a:off x="33661350" y="1945957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581025</xdr:colOff>
      <xdr:row>109</xdr:row>
      <xdr:rowOff>9525</xdr:rowOff>
    </xdr:from>
    <xdr:to>
      <xdr:col>52</xdr:col>
      <xdr:colOff>38100</xdr:colOff>
      <xdr:row>109</xdr:row>
      <xdr:rowOff>9525</xdr:rowOff>
    </xdr:to>
    <xdr:sp>
      <xdr:nvSpPr>
        <xdr:cNvPr id="425" name="Line 425"/>
        <xdr:cNvSpPr>
          <a:spLocks/>
        </xdr:cNvSpPr>
      </xdr:nvSpPr>
      <xdr:spPr>
        <a:xfrm>
          <a:off x="31175325" y="19783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94</xdr:row>
      <xdr:rowOff>38100</xdr:rowOff>
    </xdr:from>
    <xdr:to>
      <xdr:col>58</xdr:col>
      <xdr:colOff>171450</xdr:colOff>
      <xdr:row>107</xdr:row>
      <xdr:rowOff>66675</xdr:rowOff>
    </xdr:to>
    <xdr:sp>
      <xdr:nvSpPr>
        <xdr:cNvPr id="426" name="Line 426"/>
        <xdr:cNvSpPr>
          <a:spLocks/>
        </xdr:cNvSpPr>
      </xdr:nvSpPr>
      <xdr:spPr>
        <a:xfrm flipV="1">
          <a:off x="35642550" y="17383125"/>
          <a:ext cx="0" cy="2133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514350</xdr:colOff>
      <xdr:row>93</xdr:row>
      <xdr:rowOff>66675</xdr:rowOff>
    </xdr:from>
    <xdr:to>
      <xdr:col>58</xdr:col>
      <xdr:colOff>57150</xdr:colOff>
      <xdr:row>94</xdr:row>
      <xdr:rowOff>9525</xdr:rowOff>
    </xdr:to>
    <xdr:sp>
      <xdr:nvSpPr>
        <xdr:cNvPr id="427" name="Line 427"/>
        <xdr:cNvSpPr>
          <a:spLocks/>
        </xdr:cNvSpPr>
      </xdr:nvSpPr>
      <xdr:spPr>
        <a:xfrm flipH="1">
          <a:off x="34156650" y="17249775"/>
          <a:ext cx="137160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314325</xdr:colOff>
      <xdr:row>85</xdr:row>
      <xdr:rowOff>123825</xdr:rowOff>
    </xdr:from>
    <xdr:to>
      <xdr:col>55</xdr:col>
      <xdr:colOff>590550</xdr:colOff>
      <xdr:row>93</xdr:row>
      <xdr:rowOff>76200</xdr:rowOff>
    </xdr:to>
    <xdr:sp>
      <xdr:nvSpPr>
        <xdr:cNvPr id="428" name="Rectangle 428"/>
        <xdr:cNvSpPr>
          <a:spLocks/>
        </xdr:cNvSpPr>
      </xdr:nvSpPr>
      <xdr:spPr>
        <a:xfrm>
          <a:off x="33347025" y="15973425"/>
          <a:ext cx="885825" cy="12858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Детский сад "Теремок"
</a:t>
          </a:r>
        </a:p>
      </xdr:txBody>
    </xdr:sp>
    <xdr:clientData/>
  </xdr:twoCellAnchor>
  <xdr:twoCellAnchor>
    <xdr:from>
      <xdr:col>57</xdr:col>
      <xdr:colOff>323850</xdr:colOff>
      <xdr:row>59</xdr:row>
      <xdr:rowOff>66675</xdr:rowOff>
    </xdr:from>
    <xdr:to>
      <xdr:col>58</xdr:col>
      <xdr:colOff>76200</xdr:colOff>
      <xdr:row>63</xdr:row>
      <xdr:rowOff>57150</xdr:rowOff>
    </xdr:to>
    <xdr:sp>
      <xdr:nvSpPr>
        <xdr:cNvPr id="429" name="Rectangle 429"/>
        <xdr:cNvSpPr>
          <a:spLocks/>
        </xdr:cNvSpPr>
      </xdr:nvSpPr>
      <xdr:spPr>
        <a:xfrm>
          <a:off x="35185350" y="11706225"/>
          <a:ext cx="361950" cy="638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9/1, 9/2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571500</xdr:colOff>
      <xdr:row>107</xdr:row>
      <xdr:rowOff>28575</xdr:rowOff>
    </xdr:from>
    <xdr:to>
      <xdr:col>58</xdr:col>
      <xdr:colOff>47625</xdr:colOff>
      <xdr:row>107</xdr:row>
      <xdr:rowOff>123825</xdr:rowOff>
    </xdr:to>
    <xdr:sp>
      <xdr:nvSpPr>
        <xdr:cNvPr id="430" name="Line 430"/>
        <xdr:cNvSpPr>
          <a:spLocks/>
        </xdr:cNvSpPr>
      </xdr:nvSpPr>
      <xdr:spPr>
        <a:xfrm flipH="1" flipV="1">
          <a:off x="35433000" y="19478625"/>
          <a:ext cx="857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561975</xdr:colOff>
      <xdr:row>106</xdr:row>
      <xdr:rowOff>123825</xdr:rowOff>
    </xdr:from>
    <xdr:to>
      <xdr:col>57</xdr:col>
      <xdr:colOff>561975</xdr:colOff>
      <xdr:row>107</xdr:row>
      <xdr:rowOff>38100</xdr:rowOff>
    </xdr:to>
    <xdr:sp>
      <xdr:nvSpPr>
        <xdr:cNvPr id="431" name="Line 431"/>
        <xdr:cNvSpPr>
          <a:spLocks/>
        </xdr:cNvSpPr>
      </xdr:nvSpPr>
      <xdr:spPr>
        <a:xfrm flipV="1">
          <a:off x="35423475" y="19411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95</xdr:row>
      <xdr:rowOff>9525</xdr:rowOff>
    </xdr:from>
    <xdr:to>
      <xdr:col>57</xdr:col>
      <xdr:colOff>95250</xdr:colOff>
      <xdr:row>95</xdr:row>
      <xdr:rowOff>9525</xdr:rowOff>
    </xdr:to>
    <xdr:sp>
      <xdr:nvSpPr>
        <xdr:cNvPr id="432" name="Line 432"/>
        <xdr:cNvSpPr>
          <a:spLocks/>
        </xdr:cNvSpPr>
      </xdr:nvSpPr>
      <xdr:spPr>
        <a:xfrm>
          <a:off x="34261425" y="17516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93</xdr:row>
      <xdr:rowOff>114300</xdr:rowOff>
    </xdr:from>
    <xdr:to>
      <xdr:col>57</xdr:col>
      <xdr:colOff>219075</xdr:colOff>
      <xdr:row>95</xdr:row>
      <xdr:rowOff>19050</xdr:rowOff>
    </xdr:to>
    <xdr:sp>
      <xdr:nvSpPr>
        <xdr:cNvPr id="433" name="Line 433"/>
        <xdr:cNvSpPr>
          <a:spLocks/>
        </xdr:cNvSpPr>
      </xdr:nvSpPr>
      <xdr:spPr>
        <a:xfrm flipV="1">
          <a:off x="34956750" y="17297400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81</xdr:row>
      <xdr:rowOff>123825</xdr:rowOff>
    </xdr:from>
    <xdr:to>
      <xdr:col>58</xdr:col>
      <xdr:colOff>219075</xdr:colOff>
      <xdr:row>92</xdr:row>
      <xdr:rowOff>123825</xdr:rowOff>
    </xdr:to>
    <xdr:sp>
      <xdr:nvSpPr>
        <xdr:cNvPr id="434" name="Line 434"/>
        <xdr:cNvSpPr>
          <a:spLocks/>
        </xdr:cNvSpPr>
      </xdr:nvSpPr>
      <xdr:spPr>
        <a:xfrm flipV="1">
          <a:off x="35652075" y="15325725"/>
          <a:ext cx="38100" cy="1819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561975</xdr:colOff>
      <xdr:row>89</xdr:row>
      <xdr:rowOff>9525</xdr:rowOff>
    </xdr:from>
    <xdr:to>
      <xdr:col>60</xdr:col>
      <xdr:colOff>66675</xdr:colOff>
      <xdr:row>89</xdr:row>
      <xdr:rowOff>9525</xdr:rowOff>
    </xdr:to>
    <xdr:sp>
      <xdr:nvSpPr>
        <xdr:cNvPr id="435" name="Line 435"/>
        <xdr:cNvSpPr>
          <a:spLocks/>
        </xdr:cNvSpPr>
      </xdr:nvSpPr>
      <xdr:spPr>
        <a:xfrm>
          <a:off x="36033075" y="16506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86</xdr:row>
      <xdr:rowOff>38100</xdr:rowOff>
    </xdr:from>
    <xdr:to>
      <xdr:col>58</xdr:col>
      <xdr:colOff>561975</xdr:colOff>
      <xdr:row>88</xdr:row>
      <xdr:rowOff>152400</xdr:rowOff>
    </xdr:to>
    <xdr:sp>
      <xdr:nvSpPr>
        <xdr:cNvPr id="436" name="Line 436"/>
        <xdr:cNvSpPr>
          <a:spLocks/>
        </xdr:cNvSpPr>
      </xdr:nvSpPr>
      <xdr:spPr>
        <a:xfrm flipH="1" flipV="1">
          <a:off x="35671125" y="16049625"/>
          <a:ext cx="361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80</xdr:row>
      <xdr:rowOff>95250</xdr:rowOff>
    </xdr:from>
    <xdr:to>
      <xdr:col>58</xdr:col>
      <xdr:colOff>314325</xdr:colOff>
      <xdr:row>81</xdr:row>
      <xdr:rowOff>123825</xdr:rowOff>
    </xdr:to>
    <xdr:sp>
      <xdr:nvSpPr>
        <xdr:cNvPr id="437" name="Oval 437"/>
        <xdr:cNvSpPr>
          <a:spLocks/>
        </xdr:cNvSpPr>
      </xdr:nvSpPr>
      <xdr:spPr>
        <a:xfrm>
          <a:off x="35594925" y="1513522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75</xdr:row>
      <xdr:rowOff>123825</xdr:rowOff>
    </xdr:from>
    <xdr:to>
      <xdr:col>58</xdr:col>
      <xdr:colOff>238125</xdr:colOff>
      <xdr:row>81</xdr:row>
      <xdr:rowOff>123825</xdr:rowOff>
    </xdr:to>
    <xdr:sp>
      <xdr:nvSpPr>
        <xdr:cNvPr id="438" name="Line 438"/>
        <xdr:cNvSpPr>
          <a:spLocks/>
        </xdr:cNvSpPr>
      </xdr:nvSpPr>
      <xdr:spPr>
        <a:xfrm flipV="1">
          <a:off x="35699700" y="14354175"/>
          <a:ext cx="9525" cy="971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295275</xdr:colOff>
      <xdr:row>77</xdr:row>
      <xdr:rowOff>152400</xdr:rowOff>
    </xdr:from>
    <xdr:to>
      <xdr:col>58</xdr:col>
      <xdr:colOff>238125</xdr:colOff>
      <xdr:row>79</xdr:row>
      <xdr:rowOff>9525</xdr:rowOff>
    </xdr:to>
    <xdr:sp>
      <xdr:nvSpPr>
        <xdr:cNvPr id="439" name="Line 439"/>
        <xdr:cNvSpPr>
          <a:spLocks/>
        </xdr:cNvSpPr>
      </xdr:nvSpPr>
      <xdr:spPr>
        <a:xfrm>
          <a:off x="35156775" y="14706600"/>
          <a:ext cx="552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75</xdr:row>
      <xdr:rowOff>0</xdr:rowOff>
    </xdr:from>
    <xdr:to>
      <xdr:col>58</xdr:col>
      <xdr:colOff>114300</xdr:colOff>
      <xdr:row>75</xdr:row>
      <xdr:rowOff>9525</xdr:rowOff>
    </xdr:to>
    <xdr:sp>
      <xdr:nvSpPr>
        <xdr:cNvPr id="440" name="Line 440"/>
        <xdr:cNvSpPr>
          <a:spLocks/>
        </xdr:cNvSpPr>
      </xdr:nvSpPr>
      <xdr:spPr>
        <a:xfrm flipH="1" flipV="1">
          <a:off x="32118300" y="14230350"/>
          <a:ext cx="3467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74</xdr:row>
      <xdr:rowOff>57150</xdr:rowOff>
    </xdr:from>
    <xdr:to>
      <xdr:col>52</xdr:col>
      <xdr:colOff>295275</xdr:colOff>
      <xdr:row>75</xdr:row>
      <xdr:rowOff>123825</xdr:rowOff>
    </xdr:to>
    <xdr:sp>
      <xdr:nvSpPr>
        <xdr:cNvPr id="441" name="Rectangle 441"/>
        <xdr:cNvSpPr>
          <a:spLocks/>
        </xdr:cNvSpPr>
      </xdr:nvSpPr>
      <xdr:spPr>
        <a:xfrm>
          <a:off x="31880175" y="14125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66</xdr:row>
      <xdr:rowOff>142875</xdr:rowOff>
    </xdr:from>
    <xdr:to>
      <xdr:col>52</xdr:col>
      <xdr:colOff>342900</xdr:colOff>
      <xdr:row>68</xdr:row>
      <xdr:rowOff>47625</xdr:rowOff>
    </xdr:to>
    <xdr:sp>
      <xdr:nvSpPr>
        <xdr:cNvPr id="442" name="Rectangle 442"/>
        <xdr:cNvSpPr>
          <a:spLocks/>
        </xdr:cNvSpPr>
      </xdr:nvSpPr>
      <xdr:spPr>
        <a:xfrm>
          <a:off x="31927800" y="12915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53</xdr:row>
      <xdr:rowOff>38100</xdr:rowOff>
    </xdr:from>
    <xdr:to>
      <xdr:col>52</xdr:col>
      <xdr:colOff>438150</xdr:colOff>
      <xdr:row>54</xdr:row>
      <xdr:rowOff>104775</xdr:rowOff>
    </xdr:to>
    <xdr:sp>
      <xdr:nvSpPr>
        <xdr:cNvPr id="443" name="Rectangle 443"/>
        <xdr:cNvSpPr>
          <a:spLocks/>
        </xdr:cNvSpPr>
      </xdr:nvSpPr>
      <xdr:spPr>
        <a:xfrm>
          <a:off x="32023050" y="107061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45</xdr:row>
      <xdr:rowOff>114300</xdr:rowOff>
    </xdr:from>
    <xdr:to>
      <xdr:col>52</xdr:col>
      <xdr:colOff>495300</xdr:colOff>
      <xdr:row>47</xdr:row>
      <xdr:rowOff>19050</xdr:rowOff>
    </xdr:to>
    <xdr:sp>
      <xdr:nvSpPr>
        <xdr:cNvPr id="444" name="Rectangle 444"/>
        <xdr:cNvSpPr>
          <a:spLocks/>
        </xdr:cNvSpPr>
      </xdr:nvSpPr>
      <xdr:spPr>
        <a:xfrm>
          <a:off x="32080200" y="9486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314325</xdr:colOff>
      <xdr:row>37</xdr:row>
      <xdr:rowOff>133350</xdr:rowOff>
    </xdr:from>
    <xdr:to>
      <xdr:col>52</xdr:col>
      <xdr:colOff>542925</xdr:colOff>
      <xdr:row>39</xdr:row>
      <xdr:rowOff>38100</xdr:rowOff>
    </xdr:to>
    <xdr:sp>
      <xdr:nvSpPr>
        <xdr:cNvPr id="445" name="Rectangle 445"/>
        <xdr:cNvSpPr>
          <a:spLocks/>
        </xdr:cNvSpPr>
      </xdr:nvSpPr>
      <xdr:spPr>
        <a:xfrm>
          <a:off x="32127825" y="82105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542925</xdr:colOff>
      <xdr:row>38</xdr:row>
      <xdr:rowOff>104775</xdr:rowOff>
    </xdr:from>
    <xdr:to>
      <xdr:col>53</xdr:col>
      <xdr:colOff>161925</xdr:colOff>
      <xdr:row>38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32356425" y="8343900"/>
          <a:ext cx="228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45</xdr:row>
      <xdr:rowOff>19050</xdr:rowOff>
    </xdr:from>
    <xdr:to>
      <xdr:col>53</xdr:col>
      <xdr:colOff>219075</xdr:colOff>
      <xdr:row>46</xdr:row>
      <xdr:rowOff>19050</xdr:rowOff>
    </xdr:to>
    <xdr:sp>
      <xdr:nvSpPr>
        <xdr:cNvPr id="447" name="Line 447"/>
        <xdr:cNvSpPr>
          <a:spLocks/>
        </xdr:cNvSpPr>
      </xdr:nvSpPr>
      <xdr:spPr>
        <a:xfrm flipV="1">
          <a:off x="32308800" y="9391650"/>
          <a:ext cx="3333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43</xdr:row>
      <xdr:rowOff>9525</xdr:rowOff>
    </xdr:from>
    <xdr:to>
      <xdr:col>52</xdr:col>
      <xdr:colOff>276225</xdr:colOff>
      <xdr:row>46</xdr:row>
      <xdr:rowOff>47625</xdr:rowOff>
    </xdr:to>
    <xdr:sp>
      <xdr:nvSpPr>
        <xdr:cNvPr id="448" name="Line 448"/>
        <xdr:cNvSpPr>
          <a:spLocks/>
        </xdr:cNvSpPr>
      </xdr:nvSpPr>
      <xdr:spPr>
        <a:xfrm flipH="1" flipV="1">
          <a:off x="31651575" y="9058275"/>
          <a:ext cx="4381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52</xdr:row>
      <xdr:rowOff>123825</xdr:rowOff>
    </xdr:from>
    <xdr:to>
      <xdr:col>53</xdr:col>
      <xdr:colOff>47625</xdr:colOff>
      <xdr:row>53</xdr:row>
      <xdr:rowOff>104775</xdr:rowOff>
    </xdr:to>
    <xdr:sp>
      <xdr:nvSpPr>
        <xdr:cNvPr id="449" name="Line 449"/>
        <xdr:cNvSpPr>
          <a:spLocks/>
        </xdr:cNvSpPr>
      </xdr:nvSpPr>
      <xdr:spPr>
        <a:xfrm flipV="1">
          <a:off x="32251650" y="10629900"/>
          <a:ext cx="2190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466725</xdr:colOff>
      <xdr:row>53</xdr:row>
      <xdr:rowOff>152400</xdr:rowOff>
    </xdr:from>
    <xdr:to>
      <xdr:col>52</xdr:col>
      <xdr:colOff>200025</xdr:colOff>
      <xdr:row>54</xdr:row>
      <xdr:rowOff>19050</xdr:rowOff>
    </xdr:to>
    <xdr:sp>
      <xdr:nvSpPr>
        <xdr:cNvPr id="450" name="Line 450"/>
        <xdr:cNvSpPr>
          <a:spLocks/>
        </xdr:cNvSpPr>
      </xdr:nvSpPr>
      <xdr:spPr>
        <a:xfrm flipH="1" flipV="1">
          <a:off x="31670625" y="10820400"/>
          <a:ext cx="342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571500</xdr:colOff>
      <xdr:row>67</xdr:row>
      <xdr:rowOff>133350</xdr:rowOff>
    </xdr:from>
    <xdr:to>
      <xdr:col>52</xdr:col>
      <xdr:colOff>133350</xdr:colOff>
      <xdr:row>69</xdr:row>
      <xdr:rowOff>133350</xdr:rowOff>
    </xdr:to>
    <xdr:sp>
      <xdr:nvSpPr>
        <xdr:cNvPr id="451" name="Line 451"/>
        <xdr:cNvSpPr>
          <a:spLocks/>
        </xdr:cNvSpPr>
      </xdr:nvSpPr>
      <xdr:spPr>
        <a:xfrm flipH="1">
          <a:off x="31165800" y="13068300"/>
          <a:ext cx="7810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70</xdr:row>
      <xdr:rowOff>66675</xdr:rowOff>
    </xdr:from>
    <xdr:to>
      <xdr:col>52</xdr:col>
      <xdr:colOff>571500</xdr:colOff>
      <xdr:row>71</xdr:row>
      <xdr:rowOff>9525</xdr:rowOff>
    </xdr:to>
    <xdr:sp>
      <xdr:nvSpPr>
        <xdr:cNvPr id="452" name="Line 452"/>
        <xdr:cNvSpPr>
          <a:spLocks/>
        </xdr:cNvSpPr>
      </xdr:nvSpPr>
      <xdr:spPr>
        <a:xfrm flipV="1">
          <a:off x="32118300" y="13487400"/>
          <a:ext cx="266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68</xdr:row>
      <xdr:rowOff>57150</xdr:rowOff>
    </xdr:from>
    <xdr:to>
      <xdr:col>50</xdr:col>
      <xdr:colOff>571500</xdr:colOff>
      <xdr:row>71</xdr:row>
      <xdr:rowOff>66675</xdr:rowOff>
    </xdr:to>
    <xdr:sp>
      <xdr:nvSpPr>
        <xdr:cNvPr id="453" name="Rectangle 453"/>
        <xdr:cNvSpPr>
          <a:spLocks/>
        </xdr:cNvSpPr>
      </xdr:nvSpPr>
      <xdr:spPr>
        <a:xfrm>
          <a:off x="30803850" y="13154025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8
</a:t>
          </a:r>
        </a:p>
      </xdr:txBody>
    </xdr:sp>
    <xdr:clientData/>
  </xdr:twoCellAnchor>
  <xdr:twoCellAnchor>
    <xdr:from>
      <xdr:col>52</xdr:col>
      <xdr:colOff>571500</xdr:colOff>
      <xdr:row>67</xdr:row>
      <xdr:rowOff>123825</xdr:rowOff>
    </xdr:from>
    <xdr:to>
      <xdr:col>53</xdr:col>
      <xdr:colOff>323850</xdr:colOff>
      <xdr:row>70</xdr:row>
      <xdr:rowOff>133350</xdr:rowOff>
    </xdr:to>
    <xdr:sp>
      <xdr:nvSpPr>
        <xdr:cNvPr id="454" name="Rectangle 454"/>
        <xdr:cNvSpPr>
          <a:spLocks/>
        </xdr:cNvSpPr>
      </xdr:nvSpPr>
      <xdr:spPr>
        <a:xfrm>
          <a:off x="32385000" y="13058775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53</xdr:col>
      <xdr:colOff>47625</xdr:colOff>
      <xdr:row>51</xdr:row>
      <xdr:rowOff>57150</xdr:rowOff>
    </xdr:from>
    <xdr:to>
      <xdr:col>53</xdr:col>
      <xdr:colOff>409575</xdr:colOff>
      <xdr:row>54</xdr:row>
      <xdr:rowOff>47625</xdr:rowOff>
    </xdr:to>
    <xdr:sp>
      <xdr:nvSpPr>
        <xdr:cNvPr id="455" name="Rectangle 455"/>
        <xdr:cNvSpPr>
          <a:spLocks/>
        </xdr:cNvSpPr>
      </xdr:nvSpPr>
      <xdr:spPr>
        <a:xfrm>
          <a:off x="32470725" y="10401300"/>
          <a:ext cx="361950" cy="4762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51</xdr:col>
      <xdr:colOff>19050</xdr:colOff>
      <xdr:row>52</xdr:row>
      <xdr:rowOff>66675</xdr:rowOff>
    </xdr:from>
    <xdr:to>
      <xdr:col>51</xdr:col>
      <xdr:colOff>381000</xdr:colOff>
      <xdr:row>55</xdr:row>
      <xdr:rowOff>38100</xdr:rowOff>
    </xdr:to>
    <xdr:sp>
      <xdr:nvSpPr>
        <xdr:cNvPr id="456" name="Rectangle 456"/>
        <xdr:cNvSpPr>
          <a:spLocks/>
        </xdr:cNvSpPr>
      </xdr:nvSpPr>
      <xdr:spPr>
        <a:xfrm>
          <a:off x="31222950" y="10572750"/>
          <a:ext cx="361950" cy="457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6
</a:t>
          </a:r>
        </a:p>
      </xdr:txBody>
    </xdr:sp>
    <xdr:clientData/>
  </xdr:twoCellAnchor>
  <xdr:twoCellAnchor>
    <xdr:from>
      <xdr:col>51</xdr:col>
      <xdr:colOff>85725</xdr:colOff>
      <xdr:row>38</xdr:row>
      <xdr:rowOff>152400</xdr:rowOff>
    </xdr:from>
    <xdr:to>
      <xdr:col>51</xdr:col>
      <xdr:colOff>447675</xdr:colOff>
      <xdr:row>44</xdr:row>
      <xdr:rowOff>66675</xdr:rowOff>
    </xdr:to>
    <xdr:sp>
      <xdr:nvSpPr>
        <xdr:cNvPr id="457" name="Rectangle 457"/>
        <xdr:cNvSpPr>
          <a:spLocks/>
        </xdr:cNvSpPr>
      </xdr:nvSpPr>
      <xdr:spPr>
        <a:xfrm>
          <a:off x="31289625" y="8391525"/>
          <a:ext cx="361950" cy="8858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4
</a:t>
          </a:r>
        </a:p>
      </xdr:txBody>
    </xdr:sp>
    <xdr:clientData/>
  </xdr:twoCellAnchor>
  <xdr:twoCellAnchor>
    <xdr:from>
      <xdr:col>53</xdr:col>
      <xdr:colOff>180975</xdr:colOff>
      <xdr:row>41</xdr:row>
      <xdr:rowOff>114300</xdr:rowOff>
    </xdr:from>
    <xdr:to>
      <xdr:col>53</xdr:col>
      <xdr:colOff>504825</xdr:colOff>
      <xdr:row>46</xdr:row>
      <xdr:rowOff>47625</xdr:rowOff>
    </xdr:to>
    <xdr:sp>
      <xdr:nvSpPr>
        <xdr:cNvPr id="458" name="Rectangle 458"/>
        <xdr:cNvSpPr>
          <a:spLocks/>
        </xdr:cNvSpPr>
      </xdr:nvSpPr>
      <xdr:spPr>
        <a:xfrm>
          <a:off x="32604075" y="8839200"/>
          <a:ext cx="323850" cy="742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2</a:t>
          </a:r>
        </a:p>
      </xdr:txBody>
    </xdr:sp>
    <xdr:clientData/>
  </xdr:twoCellAnchor>
  <xdr:twoCellAnchor>
    <xdr:from>
      <xdr:col>53</xdr:col>
      <xdr:colOff>152400</xdr:colOff>
      <xdr:row>34</xdr:row>
      <xdr:rowOff>76200</xdr:rowOff>
    </xdr:from>
    <xdr:to>
      <xdr:col>53</xdr:col>
      <xdr:colOff>514350</xdr:colOff>
      <xdr:row>40</xdr:row>
      <xdr:rowOff>28575</xdr:rowOff>
    </xdr:to>
    <xdr:sp>
      <xdr:nvSpPr>
        <xdr:cNvPr id="459" name="Rectangle 459"/>
        <xdr:cNvSpPr>
          <a:spLocks/>
        </xdr:cNvSpPr>
      </xdr:nvSpPr>
      <xdr:spPr>
        <a:xfrm>
          <a:off x="32575500" y="7667625"/>
          <a:ext cx="361950" cy="923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53</xdr:col>
      <xdr:colOff>0</xdr:colOff>
      <xdr:row>72</xdr:row>
      <xdr:rowOff>0</xdr:rowOff>
    </xdr:from>
    <xdr:to>
      <xdr:col>54</xdr:col>
      <xdr:colOff>9525</xdr:colOff>
      <xdr:row>72</xdr:row>
      <xdr:rowOff>0</xdr:rowOff>
    </xdr:to>
    <xdr:sp>
      <xdr:nvSpPr>
        <xdr:cNvPr id="460" name="Line 460"/>
        <xdr:cNvSpPr>
          <a:spLocks/>
        </xdr:cNvSpPr>
      </xdr:nvSpPr>
      <xdr:spPr>
        <a:xfrm>
          <a:off x="32423100" y="13744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70</xdr:row>
      <xdr:rowOff>142875</xdr:rowOff>
    </xdr:from>
    <xdr:to>
      <xdr:col>52</xdr:col>
      <xdr:colOff>600075</xdr:colOff>
      <xdr:row>72</xdr:row>
      <xdr:rowOff>0</xdr:rowOff>
    </xdr:to>
    <xdr:sp>
      <xdr:nvSpPr>
        <xdr:cNvPr id="461" name="Line 461"/>
        <xdr:cNvSpPr>
          <a:spLocks/>
        </xdr:cNvSpPr>
      </xdr:nvSpPr>
      <xdr:spPr>
        <a:xfrm flipH="1" flipV="1">
          <a:off x="32204025" y="13563600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71</xdr:row>
      <xdr:rowOff>9525</xdr:rowOff>
    </xdr:from>
    <xdr:to>
      <xdr:col>52</xdr:col>
      <xdr:colOff>104775</xdr:colOff>
      <xdr:row>71</xdr:row>
      <xdr:rowOff>9525</xdr:rowOff>
    </xdr:to>
    <xdr:sp>
      <xdr:nvSpPr>
        <xdr:cNvPr id="462" name="Line 462"/>
        <xdr:cNvSpPr>
          <a:spLocks/>
        </xdr:cNvSpPr>
      </xdr:nvSpPr>
      <xdr:spPr>
        <a:xfrm>
          <a:off x="31222950" y="13592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60</xdr:row>
      <xdr:rowOff>152400</xdr:rowOff>
    </xdr:from>
    <xdr:to>
      <xdr:col>52</xdr:col>
      <xdr:colOff>85725</xdr:colOff>
      <xdr:row>60</xdr:row>
      <xdr:rowOff>152400</xdr:rowOff>
    </xdr:to>
    <xdr:sp>
      <xdr:nvSpPr>
        <xdr:cNvPr id="463" name="Line 463"/>
        <xdr:cNvSpPr>
          <a:spLocks/>
        </xdr:cNvSpPr>
      </xdr:nvSpPr>
      <xdr:spPr>
        <a:xfrm>
          <a:off x="31213425" y="11953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61</xdr:row>
      <xdr:rowOff>0</xdr:rowOff>
    </xdr:from>
    <xdr:to>
      <xdr:col>52</xdr:col>
      <xdr:colOff>266700</xdr:colOff>
      <xdr:row>62</xdr:row>
      <xdr:rowOff>114300</xdr:rowOff>
    </xdr:to>
    <xdr:sp>
      <xdr:nvSpPr>
        <xdr:cNvPr id="464" name="Line 464"/>
        <xdr:cNvSpPr>
          <a:spLocks/>
        </xdr:cNvSpPr>
      </xdr:nvSpPr>
      <xdr:spPr>
        <a:xfrm>
          <a:off x="31908750" y="1196340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600075</xdr:colOff>
      <xdr:row>57</xdr:row>
      <xdr:rowOff>19050</xdr:rowOff>
    </xdr:from>
    <xdr:to>
      <xdr:col>52</xdr:col>
      <xdr:colOff>76200</xdr:colOff>
      <xdr:row>57</xdr:row>
      <xdr:rowOff>19050</xdr:rowOff>
    </xdr:to>
    <xdr:sp>
      <xdr:nvSpPr>
        <xdr:cNvPr id="465" name="Line 465"/>
        <xdr:cNvSpPr>
          <a:spLocks/>
        </xdr:cNvSpPr>
      </xdr:nvSpPr>
      <xdr:spPr>
        <a:xfrm>
          <a:off x="31194375" y="11334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54</xdr:row>
      <xdr:rowOff>0</xdr:rowOff>
    </xdr:from>
    <xdr:to>
      <xdr:col>52</xdr:col>
      <xdr:colOff>66675</xdr:colOff>
      <xdr:row>57</xdr:row>
      <xdr:rowOff>19050</xdr:rowOff>
    </xdr:to>
    <xdr:sp>
      <xdr:nvSpPr>
        <xdr:cNvPr id="466" name="Line 466"/>
        <xdr:cNvSpPr>
          <a:spLocks/>
        </xdr:cNvSpPr>
      </xdr:nvSpPr>
      <xdr:spPr>
        <a:xfrm flipV="1">
          <a:off x="31880175" y="10829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56</xdr:row>
      <xdr:rowOff>0</xdr:rowOff>
    </xdr:from>
    <xdr:to>
      <xdr:col>53</xdr:col>
      <xdr:colOff>600075</xdr:colOff>
      <xdr:row>56</xdr:row>
      <xdr:rowOff>0</xdr:rowOff>
    </xdr:to>
    <xdr:sp>
      <xdr:nvSpPr>
        <xdr:cNvPr id="467" name="Line 467"/>
        <xdr:cNvSpPr>
          <a:spLocks/>
        </xdr:cNvSpPr>
      </xdr:nvSpPr>
      <xdr:spPr>
        <a:xfrm>
          <a:off x="32432625" y="11153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57150</xdr:rowOff>
    </xdr:from>
    <xdr:to>
      <xdr:col>53</xdr:col>
      <xdr:colOff>9525</xdr:colOff>
      <xdr:row>56</xdr:row>
      <xdr:rowOff>9525</xdr:rowOff>
    </xdr:to>
    <xdr:sp>
      <xdr:nvSpPr>
        <xdr:cNvPr id="468" name="Line 468"/>
        <xdr:cNvSpPr>
          <a:spLocks/>
        </xdr:cNvSpPr>
      </xdr:nvSpPr>
      <xdr:spPr>
        <a:xfrm flipH="1" flipV="1">
          <a:off x="32327850" y="10725150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49</xdr:row>
      <xdr:rowOff>152400</xdr:rowOff>
    </xdr:from>
    <xdr:to>
      <xdr:col>52</xdr:col>
      <xdr:colOff>333375</xdr:colOff>
      <xdr:row>50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1213425" y="1017270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47</xdr:row>
      <xdr:rowOff>152400</xdr:rowOff>
    </xdr:from>
    <xdr:to>
      <xdr:col>54</xdr:col>
      <xdr:colOff>19050</xdr:colOff>
      <xdr:row>47</xdr:row>
      <xdr:rowOff>152400</xdr:rowOff>
    </xdr:to>
    <xdr:sp>
      <xdr:nvSpPr>
        <xdr:cNvPr id="470" name="Line 470"/>
        <xdr:cNvSpPr>
          <a:spLocks/>
        </xdr:cNvSpPr>
      </xdr:nvSpPr>
      <xdr:spPr>
        <a:xfrm>
          <a:off x="32423100" y="9848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45</xdr:row>
      <xdr:rowOff>95250</xdr:rowOff>
    </xdr:from>
    <xdr:to>
      <xdr:col>53</xdr:col>
      <xdr:colOff>9525</xdr:colOff>
      <xdr:row>48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32423100" y="946785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152400</xdr:rowOff>
    </xdr:from>
    <xdr:to>
      <xdr:col>52</xdr:col>
      <xdr:colOff>19050</xdr:colOff>
      <xdr:row>46</xdr:row>
      <xdr:rowOff>152400</xdr:rowOff>
    </xdr:to>
    <xdr:sp>
      <xdr:nvSpPr>
        <xdr:cNvPr id="472" name="Line 472"/>
        <xdr:cNvSpPr>
          <a:spLocks/>
        </xdr:cNvSpPr>
      </xdr:nvSpPr>
      <xdr:spPr>
        <a:xfrm>
          <a:off x="31203900" y="9686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45</xdr:row>
      <xdr:rowOff>85725</xdr:rowOff>
    </xdr:from>
    <xdr:to>
      <xdr:col>52</xdr:col>
      <xdr:colOff>171450</xdr:colOff>
      <xdr:row>47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31823025" y="94583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36</xdr:row>
      <xdr:rowOff>152400</xdr:rowOff>
    </xdr:from>
    <xdr:to>
      <xdr:col>54</xdr:col>
      <xdr:colOff>19050</xdr:colOff>
      <xdr:row>36</xdr:row>
      <xdr:rowOff>152400</xdr:rowOff>
    </xdr:to>
    <xdr:sp>
      <xdr:nvSpPr>
        <xdr:cNvPr id="474" name="Line 474"/>
        <xdr:cNvSpPr>
          <a:spLocks/>
        </xdr:cNvSpPr>
      </xdr:nvSpPr>
      <xdr:spPr>
        <a:xfrm>
          <a:off x="32442150" y="8067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36</xdr:row>
      <xdr:rowOff>152400</xdr:rowOff>
    </xdr:from>
    <xdr:to>
      <xdr:col>53</xdr:col>
      <xdr:colOff>19050</xdr:colOff>
      <xdr:row>38</xdr:row>
      <xdr:rowOff>104775</xdr:rowOff>
    </xdr:to>
    <xdr:sp>
      <xdr:nvSpPr>
        <xdr:cNvPr id="475" name="Line 475"/>
        <xdr:cNvSpPr>
          <a:spLocks/>
        </xdr:cNvSpPr>
      </xdr:nvSpPr>
      <xdr:spPr>
        <a:xfrm>
          <a:off x="32442150" y="806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66</xdr:row>
      <xdr:rowOff>95250</xdr:rowOff>
    </xdr:from>
    <xdr:to>
      <xdr:col>58</xdr:col>
      <xdr:colOff>381000</xdr:colOff>
      <xdr:row>68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35623500" y="12868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61</xdr:row>
      <xdr:rowOff>114300</xdr:rowOff>
    </xdr:from>
    <xdr:to>
      <xdr:col>58</xdr:col>
      <xdr:colOff>390525</xdr:colOff>
      <xdr:row>63</xdr:row>
      <xdr:rowOff>19050</xdr:rowOff>
    </xdr:to>
    <xdr:sp>
      <xdr:nvSpPr>
        <xdr:cNvPr id="477" name="Rectangle 477"/>
        <xdr:cNvSpPr>
          <a:spLocks/>
        </xdr:cNvSpPr>
      </xdr:nvSpPr>
      <xdr:spPr>
        <a:xfrm>
          <a:off x="35633025" y="12077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68</xdr:row>
      <xdr:rowOff>0</xdr:rowOff>
    </xdr:from>
    <xdr:to>
      <xdr:col>58</xdr:col>
      <xdr:colOff>257175</xdr:colOff>
      <xdr:row>74</xdr:row>
      <xdr:rowOff>66675</xdr:rowOff>
    </xdr:to>
    <xdr:sp>
      <xdr:nvSpPr>
        <xdr:cNvPr id="478" name="Line 478"/>
        <xdr:cNvSpPr>
          <a:spLocks/>
        </xdr:cNvSpPr>
      </xdr:nvSpPr>
      <xdr:spPr>
        <a:xfrm flipV="1">
          <a:off x="35709225" y="13096875"/>
          <a:ext cx="19050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68</xdr:row>
      <xdr:rowOff>0</xdr:rowOff>
    </xdr:from>
    <xdr:to>
      <xdr:col>60</xdr:col>
      <xdr:colOff>104775</xdr:colOff>
      <xdr:row>68</xdr:row>
      <xdr:rowOff>0</xdr:rowOff>
    </xdr:to>
    <xdr:sp>
      <xdr:nvSpPr>
        <xdr:cNvPr id="479" name="Line 479"/>
        <xdr:cNvSpPr>
          <a:spLocks/>
        </xdr:cNvSpPr>
      </xdr:nvSpPr>
      <xdr:spPr>
        <a:xfrm>
          <a:off x="36090225" y="130968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71</xdr:row>
      <xdr:rowOff>0</xdr:rowOff>
    </xdr:from>
    <xdr:to>
      <xdr:col>59</xdr:col>
      <xdr:colOff>9525</xdr:colOff>
      <xdr:row>73</xdr:row>
      <xdr:rowOff>0</xdr:rowOff>
    </xdr:to>
    <xdr:sp>
      <xdr:nvSpPr>
        <xdr:cNvPr id="480" name="Line 480"/>
        <xdr:cNvSpPr>
          <a:spLocks/>
        </xdr:cNvSpPr>
      </xdr:nvSpPr>
      <xdr:spPr>
        <a:xfrm flipH="1">
          <a:off x="35709225" y="13582650"/>
          <a:ext cx="381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257175</xdr:colOff>
      <xdr:row>63</xdr:row>
      <xdr:rowOff>9525</xdr:rowOff>
    </xdr:from>
    <xdr:to>
      <xdr:col>58</xdr:col>
      <xdr:colOff>266700</xdr:colOff>
      <xdr:row>66</xdr:row>
      <xdr:rowOff>95250</xdr:rowOff>
    </xdr:to>
    <xdr:sp>
      <xdr:nvSpPr>
        <xdr:cNvPr id="481" name="Line 481"/>
        <xdr:cNvSpPr>
          <a:spLocks/>
        </xdr:cNvSpPr>
      </xdr:nvSpPr>
      <xdr:spPr>
        <a:xfrm flipV="1">
          <a:off x="35728275" y="12296775"/>
          <a:ext cx="95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62</xdr:row>
      <xdr:rowOff>0</xdr:rowOff>
    </xdr:from>
    <xdr:to>
      <xdr:col>60</xdr:col>
      <xdr:colOff>9525</xdr:colOff>
      <xdr:row>62</xdr:row>
      <xdr:rowOff>0</xdr:rowOff>
    </xdr:to>
    <xdr:sp>
      <xdr:nvSpPr>
        <xdr:cNvPr id="482" name="Line 482"/>
        <xdr:cNvSpPr>
          <a:spLocks/>
        </xdr:cNvSpPr>
      </xdr:nvSpPr>
      <xdr:spPr>
        <a:xfrm>
          <a:off x="36080700" y="12125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257175</xdr:colOff>
      <xdr:row>65</xdr:row>
      <xdr:rowOff>0</xdr:rowOff>
    </xdr:from>
    <xdr:to>
      <xdr:col>59</xdr:col>
      <xdr:colOff>0</xdr:colOff>
      <xdr:row>65</xdr:row>
      <xdr:rowOff>133350</xdr:rowOff>
    </xdr:to>
    <xdr:sp>
      <xdr:nvSpPr>
        <xdr:cNvPr id="483" name="Line 483"/>
        <xdr:cNvSpPr>
          <a:spLocks/>
        </xdr:cNvSpPr>
      </xdr:nvSpPr>
      <xdr:spPr>
        <a:xfrm flipH="1">
          <a:off x="35728275" y="12611100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59</xdr:row>
      <xdr:rowOff>66675</xdr:rowOff>
    </xdr:from>
    <xdr:to>
      <xdr:col>58</xdr:col>
      <xdr:colOff>400050</xdr:colOff>
      <xdr:row>60</xdr:row>
      <xdr:rowOff>133350</xdr:rowOff>
    </xdr:to>
    <xdr:sp>
      <xdr:nvSpPr>
        <xdr:cNvPr id="484" name="Rectangle 484"/>
        <xdr:cNvSpPr>
          <a:spLocks/>
        </xdr:cNvSpPr>
      </xdr:nvSpPr>
      <xdr:spPr>
        <a:xfrm>
          <a:off x="35642550" y="117062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60</xdr:row>
      <xdr:rowOff>133350</xdr:rowOff>
    </xdr:from>
    <xdr:to>
      <xdr:col>58</xdr:col>
      <xdr:colOff>276225</xdr:colOff>
      <xdr:row>61</xdr:row>
      <xdr:rowOff>114300</xdr:rowOff>
    </xdr:to>
    <xdr:sp>
      <xdr:nvSpPr>
        <xdr:cNvPr id="485" name="Line 485"/>
        <xdr:cNvSpPr>
          <a:spLocks/>
        </xdr:cNvSpPr>
      </xdr:nvSpPr>
      <xdr:spPr>
        <a:xfrm flipV="1">
          <a:off x="35747325" y="11934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57</xdr:row>
      <xdr:rowOff>66675</xdr:rowOff>
    </xdr:from>
    <xdr:to>
      <xdr:col>58</xdr:col>
      <xdr:colOff>295275</xdr:colOff>
      <xdr:row>59</xdr:row>
      <xdr:rowOff>66675</xdr:rowOff>
    </xdr:to>
    <xdr:sp>
      <xdr:nvSpPr>
        <xdr:cNvPr id="486" name="Line 486"/>
        <xdr:cNvSpPr>
          <a:spLocks/>
        </xdr:cNvSpPr>
      </xdr:nvSpPr>
      <xdr:spPr>
        <a:xfrm flipV="1">
          <a:off x="35756850" y="11382375"/>
          <a:ext cx="95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59</xdr:row>
      <xdr:rowOff>0</xdr:rowOff>
    </xdr:from>
    <xdr:to>
      <xdr:col>60</xdr:col>
      <xdr:colOff>47625</xdr:colOff>
      <xdr:row>59</xdr:row>
      <xdr:rowOff>0</xdr:rowOff>
    </xdr:to>
    <xdr:sp>
      <xdr:nvSpPr>
        <xdr:cNvPr id="487" name="Line 487"/>
        <xdr:cNvSpPr>
          <a:spLocks/>
        </xdr:cNvSpPr>
      </xdr:nvSpPr>
      <xdr:spPr>
        <a:xfrm>
          <a:off x="36080700" y="11639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61</xdr:row>
      <xdr:rowOff>47625</xdr:rowOff>
    </xdr:from>
    <xdr:to>
      <xdr:col>59</xdr:col>
      <xdr:colOff>19050</xdr:colOff>
      <xdr:row>62</xdr:row>
      <xdr:rowOff>9525</xdr:rowOff>
    </xdr:to>
    <xdr:sp>
      <xdr:nvSpPr>
        <xdr:cNvPr id="488" name="Line 488"/>
        <xdr:cNvSpPr>
          <a:spLocks/>
        </xdr:cNvSpPr>
      </xdr:nvSpPr>
      <xdr:spPr>
        <a:xfrm flipH="1" flipV="1">
          <a:off x="35756850" y="12011025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56</xdr:row>
      <xdr:rowOff>19050</xdr:rowOff>
    </xdr:from>
    <xdr:to>
      <xdr:col>58</xdr:col>
      <xdr:colOff>400050</xdr:colOff>
      <xdr:row>57</xdr:row>
      <xdr:rowOff>85725</xdr:rowOff>
    </xdr:to>
    <xdr:sp>
      <xdr:nvSpPr>
        <xdr:cNvPr id="489" name="Rectangle 489"/>
        <xdr:cNvSpPr>
          <a:spLocks/>
        </xdr:cNvSpPr>
      </xdr:nvSpPr>
      <xdr:spPr>
        <a:xfrm>
          <a:off x="35642550" y="111728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53</xdr:row>
      <xdr:rowOff>57150</xdr:rowOff>
    </xdr:from>
    <xdr:to>
      <xdr:col>58</xdr:col>
      <xdr:colOff>295275</xdr:colOff>
      <xdr:row>56</xdr:row>
      <xdr:rowOff>28575</xdr:rowOff>
    </xdr:to>
    <xdr:sp>
      <xdr:nvSpPr>
        <xdr:cNvPr id="490" name="Line 490"/>
        <xdr:cNvSpPr>
          <a:spLocks/>
        </xdr:cNvSpPr>
      </xdr:nvSpPr>
      <xdr:spPr>
        <a:xfrm flipV="1">
          <a:off x="35756850" y="10725150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56</xdr:row>
      <xdr:rowOff>0</xdr:rowOff>
    </xdr:from>
    <xdr:to>
      <xdr:col>60</xdr:col>
      <xdr:colOff>47625</xdr:colOff>
      <xdr:row>56</xdr:row>
      <xdr:rowOff>0</xdr:rowOff>
    </xdr:to>
    <xdr:sp>
      <xdr:nvSpPr>
        <xdr:cNvPr id="491" name="Line 491"/>
        <xdr:cNvSpPr>
          <a:spLocks/>
        </xdr:cNvSpPr>
      </xdr:nvSpPr>
      <xdr:spPr>
        <a:xfrm>
          <a:off x="3609022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58</xdr:row>
      <xdr:rowOff>114300</xdr:rowOff>
    </xdr:from>
    <xdr:to>
      <xdr:col>59</xdr:col>
      <xdr:colOff>9525</xdr:colOff>
      <xdr:row>59</xdr:row>
      <xdr:rowOff>9525</xdr:rowOff>
    </xdr:to>
    <xdr:sp>
      <xdr:nvSpPr>
        <xdr:cNvPr id="492" name="Line 492"/>
        <xdr:cNvSpPr>
          <a:spLocks/>
        </xdr:cNvSpPr>
      </xdr:nvSpPr>
      <xdr:spPr>
        <a:xfrm flipH="1" flipV="1">
          <a:off x="35756850" y="1159192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52</xdr:row>
      <xdr:rowOff>0</xdr:rowOff>
    </xdr:from>
    <xdr:to>
      <xdr:col>58</xdr:col>
      <xdr:colOff>371475</xdr:colOff>
      <xdr:row>53</xdr:row>
      <xdr:rowOff>66675</xdr:rowOff>
    </xdr:to>
    <xdr:sp>
      <xdr:nvSpPr>
        <xdr:cNvPr id="493" name="Rectangle 493"/>
        <xdr:cNvSpPr>
          <a:spLocks/>
        </xdr:cNvSpPr>
      </xdr:nvSpPr>
      <xdr:spPr>
        <a:xfrm>
          <a:off x="35613975" y="105060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54</xdr:row>
      <xdr:rowOff>114300</xdr:rowOff>
    </xdr:from>
    <xdr:to>
      <xdr:col>59</xdr:col>
      <xdr:colOff>9525</xdr:colOff>
      <xdr:row>55</xdr:row>
      <xdr:rowOff>9525</xdr:rowOff>
    </xdr:to>
    <xdr:sp>
      <xdr:nvSpPr>
        <xdr:cNvPr id="494" name="Line 494"/>
        <xdr:cNvSpPr>
          <a:spLocks/>
        </xdr:cNvSpPr>
      </xdr:nvSpPr>
      <xdr:spPr>
        <a:xfrm flipH="1" flipV="1">
          <a:off x="35756850" y="1094422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52</xdr:row>
      <xdr:rowOff>0</xdr:rowOff>
    </xdr:from>
    <xdr:to>
      <xdr:col>60</xdr:col>
      <xdr:colOff>95250</xdr:colOff>
      <xdr:row>52</xdr:row>
      <xdr:rowOff>0</xdr:rowOff>
    </xdr:to>
    <xdr:sp>
      <xdr:nvSpPr>
        <xdr:cNvPr id="495" name="Line 495"/>
        <xdr:cNvSpPr>
          <a:spLocks/>
        </xdr:cNvSpPr>
      </xdr:nvSpPr>
      <xdr:spPr>
        <a:xfrm>
          <a:off x="36099750" y="10506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47</xdr:row>
      <xdr:rowOff>133350</xdr:rowOff>
    </xdr:from>
    <xdr:to>
      <xdr:col>58</xdr:col>
      <xdr:colOff>419100</xdr:colOff>
      <xdr:row>49</xdr:row>
      <xdr:rowOff>38100</xdr:rowOff>
    </xdr:to>
    <xdr:sp>
      <xdr:nvSpPr>
        <xdr:cNvPr id="496" name="Rectangle 496"/>
        <xdr:cNvSpPr>
          <a:spLocks/>
        </xdr:cNvSpPr>
      </xdr:nvSpPr>
      <xdr:spPr>
        <a:xfrm>
          <a:off x="35661600" y="98298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50</xdr:row>
      <xdr:rowOff>114300</xdr:rowOff>
    </xdr:from>
    <xdr:to>
      <xdr:col>59</xdr:col>
      <xdr:colOff>9525</xdr:colOff>
      <xdr:row>51</xdr:row>
      <xdr:rowOff>9525</xdr:rowOff>
    </xdr:to>
    <xdr:sp>
      <xdr:nvSpPr>
        <xdr:cNvPr id="497" name="Line 497"/>
        <xdr:cNvSpPr>
          <a:spLocks/>
        </xdr:cNvSpPr>
      </xdr:nvSpPr>
      <xdr:spPr>
        <a:xfrm flipH="1" flipV="1">
          <a:off x="35756850" y="1029652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49</xdr:row>
      <xdr:rowOff>38100</xdr:rowOff>
    </xdr:from>
    <xdr:to>
      <xdr:col>58</xdr:col>
      <xdr:colOff>304800</xdr:colOff>
      <xdr:row>52</xdr:row>
      <xdr:rowOff>9525</xdr:rowOff>
    </xdr:to>
    <xdr:sp>
      <xdr:nvSpPr>
        <xdr:cNvPr id="498" name="Line 498"/>
        <xdr:cNvSpPr>
          <a:spLocks/>
        </xdr:cNvSpPr>
      </xdr:nvSpPr>
      <xdr:spPr>
        <a:xfrm flipV="1">
          <a:off x="35766375" y="10058400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48</xdr:row>
      <xdr:rowOff>9525</xdr:rowOff>
    </xdr:from>
    <xdr:to>
      <xdr:col>60</xdr:col>
      <xdr:colOff>104775</xdr:colOff>
      <xdr:row>48</xdr:row>
      <xdr:rowOff>9525</xdr:rowOff>
    </xdr:to>
    <xdr:sp>
      <xdr:nvSpPr>
        <xdr:cNvPr id="499" name="Line 499"/>
        <xdr:cNvSpPr>
          <a:spLocks/>
        </xdr:cNvSpPr>
      </xdr:nvSpPr>
      <xdr:spPr>
        <a:xfrm>
          <a:off x="36090225" y="9867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209550</xdr:colOff>
      <xdr:row>45</xdr:row>
      <xdr:rowOff>142875</xdr:rowOff>
    </xdr:from>
    <xdr:to>
      <xdr:col>58</xdr:col>
      <xdr:colOff>438150</xdr:colOff>
      <xdr:row>47</xdr:row>
      <xdr:rowOff>47625</xdr:rowOff>
    </xdr:to>
    <xdr:sp>
      <xdr:nvSpPr>
        <xdr:cNvPr id="500" name="Rectangle 500"/>
        <xdr:cNvSpPr>
          <a:spLocks/>
        </xdr:cNvSpPr>
      </xdr:nvSpPr>
      <xdr:spPr>
        <a:xfrm>
          <a:off x="35680650" y="9515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38100</xdr:rowOff>
    </xdr:from>
    <xdr:to>
      <xdr:col>49</xdr:col>
      <xdr:colOff>66675</xdr:colOff>
      <xdr:row>26</xdr:row>
      <xdr:rowOff>104775</xdr:rowOff>
    </xdr:to>
    <xdr:sp>
      <xdr:nvSpPr>
        <xdr:cNvPr id="501" name="Rectangle 501"/>
        <xdr:cNvSpPr>
          <a:spLocks/>
        </xdr:cNvSpPr>
      </xdr:nvSpPr>
      <xdr:spPr>
        <a:xfrm>
          <a:off x="29822775" y="6134100"/>
          <a:ext cx="2286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47</xdr:row>
      <xdr:rowOff>114300</xdr:rowOff>
    </xdr:from>
    <xdr:to>
      <xdr:col>59</xdr:col>
      <xdr:colOff>9525</xdr:colOff>
      <xdr:row>48</xdr:row>
      <xdr:rowOff>9525</xdr:rowOff>
    </xdr:to>
    <xdr:sp>
      <xdr:nvSpPr>
        <xdr:cNvPr id="502" name="Line 502"/>
        <xdr:cNvSpPr>
          <a:spLocks/>
        </xdr:cNvSpPr>
      </xdr:nvSpPr>
      <xdr:spPr>
        <a:xfrm flipH="1" flipV="1">
          <a:off x="35756850" y="9810750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0</xdr:rowOff>
    </xdr:from>
    <xdr:to>
      <xdr:col>60</xdr:col>
      <xdr:colOff>85725</xdr:colOff>
      <xdr:row>45</xdr:row>
      <xdr:rowOff>9525</xdr:rowOff>
    </xdr:to>
    <xdr:sp>
      <xdr:nvSpPr>
        <xdr:cNvPr id="503" name="Line 503"/>
        <xdr:cNvSpPr>
          <a:spLocks/>
        </xdr:cNvSpPr>
      </xdr:nvSpPr>
      <xdr:spPr>
        <a:xfrm flipV="1">
          <a:off x="36080700" y="937260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47</xdr:row>
      <xdr:rowOff>57150</xdr:rowOff>
    </xdr:from>
    <xdr:to>
      <xdr:col>58</xdr:col>
      <xdr:colOff>314325</xdr:colOff>
      <xdr:row>47</xdr:row>
      <xdr:rowOff>133350</xdr:rowOff>
    </xdr:to>
    <xdr:sp>
      <xdr:nvSpPr>
        <xdr:cNvPr id="504" name="Line 504"/>
        <xdr:cNvSpPr>
          <a:spLocks/>
        </xdr:cNvSpPr>
      </xdr:nvSpPr>
      <xdr:spPr>
        <a:xfrm flipV="1">
          <a:off x="35775900" y="9753600"/>
          <a:ext cx="9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209550</xdr:colOff>
      <xdr:row>42</xdr:row>
      <xdr:rowOff>76200</xdr:rowOff>
    </xdr:from>
    <xdr:to>
      <xdr:col>58</xdr:col>
      <xdr:colOff>438150</xdr:colOff>
      <xdr:row>43</xdr:row>
      <xdr:rowOff>142875</xdr:rowOff>
    </xdr:to>
    <xdr:sp>
      <xdr:nvSpPr>
        <xdr:cNvPr id="505" name="Rectangle 505"/>
        <xdr:cNvSpPr>
          <a:spLocks/>
        </xdr:cNvSpPr>
      </xdr:nvSpPr>
      <xdr:spPr>
        <a:xfrm>
          <a:off x="35680650" y="8963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44</xdr:row>
      <xdr:rowOff>114300</xdr:rowOff>
    </xdr:from>
    <xdr:to>
      <xdr:col>59</xdr:col>
      <xdr:colOff>9525</xdr:colOff>
      <xdr:row>45</xdr:row>
      <xdr:rowOff>9525</xdr:rowOff>
    </xdr:to>
    <xdr:sp>
      <xdr:nvSpPr>
        <xdr:cNvPr id="506" name="Line 506"/>
        <xdr:cNvSpPr>
          <a:spLocks/>
        </xdr:cNvSpPr>
      </xdr:nvSpPr>
      <xdr:spPr>
        <a:xfrm flipH="1" flipV="1">
          <a:off x="35842575" y="9324975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42</xdr:row>
      <xdr:rowOff>9525</xdr:rowOff>
    </xdr:from>
    <xdr:to>
      <xdr:col>60</xdr:col>
      <xdr:colOff>19050</xdr:colOff>
      <xdr:row>42</xdr:row>
      <xdr:rowOff>9525</xdr:rowOff>
    </xdr:to>
    <xdr:sp>
      <xdr:nvSpPr>
        <xdr:cNvPr id="507" name="Line 507"/>
        <xdr:cNvSpPr>
          <a:spLocks/>
        </xdr:cNvSpPr>
      </xdr:nvSpPr>
      <xdr:spPr>
        <a:xfrm>
          <a:off x="36090225" y="8896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247650</xdr:colOff>
      <xdr:row>36</xdr:row>
      <xdr:rowOff>133350</xdr:rowOff>
    </xdr:from>
    <xdr:to>
      <xdr:col>58</xdr:col>
      <xdr:colOff>476250</xdr:colOff>
      <xdr:row>38</xdr:row>
      <xdr:rowOff>38100</xdr:rowOff>
    </xdr:to>
    <xdr:sp>
      <xdr:nvSpPr>
        <xdr:cNvPr id="508" name="Rectangle 508"/>
        <xdr:cNvSpPr>
          <a:spLocks/>
        </xdr:cNvSpPr>
      </xdr:nvSpPr>
      <xdr:spPr>
        <a:xfrm>
          <a:off x="35718750" y="80486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333375</xdr:colOff>
      <xdr:row>40</xdr:row>
      <xdr:rowOff>95250</xdr:rowOff>
    </xdr:from>
    <xdr:to>
      <xdr:col>59</xdr:col>
      <xdr:colOff>9525</xdr:colOff>
      <xdr:row>41</xdr:row>
      <xdr:rowOff>9525</xdr:rowOff>
    </xdr:to>
    <xdr:sp>
      <xdr:nvSpPr>
        <xdr:cNvPr id="509" name="Line 509"/>
        <xdr:cNvSpPr>
          <a:spLocks/>
        </xdr:cNvSpPr>
      </xdr:nvSpPr>
      <xdr:spPr>
        <a:xfrm flipH="1" flipV="1">
          <a:off x="35804475" y="8658225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41</xdr:row>
      <xdr:rowOff>0</xdr:rowOff>
    </xdr:from>
    <xdr:to>
      <xdr:col>60</xdr:col>
      <xdr:colOff>38100</xdr:colOff>
      <xdr:row>41</xdr:row>
      <xdr:rowOff>0</xdr:rowOff>
    </xdr:to>
    <xdr:sp>
      <xdr:nvSpPr>
        <xdr:cNvPr id="510" name="Line 510"/>
        <xdr:cNvSpPr>
          <a:spLocks/>
        </xdr:cNvSpPr>
      </xdr:nvSpPr>
      <xdr:spPr>
        <a:xfrm>
          <a:off x="36080700" y="8724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32</xdr:row>
      <xdr:rowOff>57150</xdr:rowOff>
    </xdr:from>
    <xdr:to>
      <xdr:col>58</xdr:col>
      <xdr:colOff>495300</xdr:colOff>
      <xdr:row>33</xdr:row>
      <xdr:rowOff>123825</xdr:rowOff>
    </xdr:to>
    <xdr:sp>
      <xdr:nvSpPr>
        <xdr:cNvPr id="511" name="Rectangle 511"/>
        <xdr:cNvSpPr>
          <a:spLocks/>
        </xdr:cNvSpPr>
      </xdr:nvSpPr>
      <xdr:spPr>
        <a:xfrm>
          <a:off x="35737800" y="7324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36</xdr:row>
      <xdr:rowOff>0</xdr:rowOff>
    </xdr:from>
    <xdr:to>
      <xdr:col>60</xdr:col>
      <xdr:colOff>247650</xdr:colOff>
      <xdr:row>36</xdr:row>
      <xdr:rowOff>0</xdr:rowOff>
    </xdr:to>
    <xdr:sp>
      <xdr:nvSpPr>
        <xdr:cNvPr id="512" name="Line 512"/>
        <xdr:cNvSpPr>
          <a:spLocks/>
        </xdr:cNvSpPr>
      </xdr:nvSpPr>
      <xdr:spPr>
        <a:xfrm>
          <a:off x="35852100" y="79152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28</xdr:row>
      <xdr:rowOff>47625</xdr:rowOff>
    </xdr:from>
    <xdr:to>
      <xdr:col>58</xdr:col>
      <xdr:colOff>504825</xdr:colOff>
      <xdr:row>29</xdr:row>
      <xdr:rowOff>114300</xdr:rowOff>
    </xdr:to>
    <xdr:sp>
      <xdr:nvSpPr>
        <xdr:cNvPr id="513" name="Rectangle 513"/>
        <xdr:cNvSpPr>
          <a:spLocks/>
        </xdr:cNvSpPr>
      </xdr:nvSpPr>
      <xdr:spPr>
        <a:xfrm>
          <a:off x="35747325" y="6667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9525</xdr:rowOff>
    </xdr:from>
    <xdr:to>
      <xdr:col>60</xdr:col>
      <xdr:colOff>0</xdr:colOff>
      <xdr:row>32</xdr:row>
      <xdr:rowOff>9525</xdr:rowOff>
    </xdr:to>
    <xdr:sp>
      <xdr:nvSpPr>
        <xdr:cNvPr id="514" name="Line 514"/>
        <xdr:cNvSpPr>
          <a:spLocks/>
        </xdr:cNvSpPr>
      </xdr:nvSpPr>
      <xdr:spPr>
        <a:xfrm>
          <a:off x="36099750" y="7277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22</xdr:row>
      <xdr:rowOff>152400</xdr:rowOff>
    </xdr:from>
    <xdr:to>
      <xdr:col>58</xdr:col>
      <xdr:colOff>533400</xdr:colOff>
      <xdr:row>24</xdr:row>
      <xdr:rowOff>57150</xdr:rowOff>
    </xdr:to>
    <xdr:sp>
      <xdr:nvSpPr>
        <xdr:cNvPr id="515" name="Rectangle 515"/>
        <xdr:cNvSpPr>
          <a:spLocks/>
        </xdr:cNvSpPr>
      </xdr:nvSpPr>
      <xdr:spPr>
        <a:xfrm>
          <a:off x="35737800" y="576262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9525</xdr:rowOff>
    </xdr:from>
    <xdr:to>
      <xdr:col>60</xdr:col>
      <xdr:colOff>38100</xdr:colOff>
      <xdr:row>27</xdr:row>
      <xdr:rowOff>9525</xdr:rowOff>
    </xdr:to>
    <xdr:sp>
      <xdr:nvSpPr>
        <xdr:cNvPr id="516" name="Line 516"/>
        <xdr:cNvSpPr>
          <a:spLocks/>
        </xdr:cNvSpPr>
      </xdr:nvSpPr>
      <xdr:spPr>
        <a:xfrm>
          <a:off x="36080700" y="646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43</xdr:row>
      <xdr:rowOff>152400</xdr:rowOff>
    </xdr:from>
    <xdr:to>
      <xdr:col>58</xdr:col>
      <xdr:colOff>323850</xdr:colOff>
      <xdr:row>45</xdr:row>
      <xdr:rowOff>142875</xdr:rowOff>
    </xdr:to>
    <xdr:sp>
      <xdr:nvSpPr>
        <xdr:cNvPr id="517" name="Line 517"/>
        <xdr:cNvSpPr>
          <a:spLocks/>
        </xdr:cNvSpPr>
      </xdr:nvSpPr>
      <xdr:spPr>
        <a:xfrm flipV="1">
          <a:off x="35794950" y="920115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38</xdr:row>
      <xdr:rowOff>38100</xdr:rowOff>
    </xdr:from>
    <xdr:to>
      <xdr:col>58</xdr:col>
      <xdr:colOff>333375</xdr:colOff>
      <xdr:row>42</xdr:row>
      <xdr:rowOff>76200</xdr:rowOff>
    </xdr:to>
    <xdr:sp>
      <xdr:nvSpPr>
        <xdr:cNvPr id="518" name="Line 518"/>
        <xdr:cNvSpPr>
          <a:spLocks/>
        </xdr:cNvSpPr>
      </xdr:nvSpPr>
      <xdr:spPr>
        <a:xfrm flipV="1">
          <a:off x="35794950" y="8277225"/>
          <a:ext cx="95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352425</xdr:colOff>
      <xdr:row>33</xdr:row>
      <xdr:rowOff>133350</xdr:rowOff>
    </xdr:from>
    <xdr:to>
      <xdr:col>58</xdr:col>
      <xdr:colOff>352425</xdr:colOff>
      <xdr:row>36</xdr:row>
      <xdr:rowOff>133350</xdr:rowOff>
    </xdr:to>
    <xdr:sp>
      <xdr:nvSpPr>
        <xdr:cNvPr id="519" name="Line 519"/>
        <xdr:cNvSpPr>
          <a:spLocks/>
        </xdr:cNvSpPr>
      </xdr:nvSpPr>
      <xdr:spPr>
        <a:xfrm flipV="1">
          <a:off x="35823525" y="75628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361950</xdr:colOff>
      <xdr:row>29</xdr:row>
      <xdr:rowOff>114300</xdr:rowOff>
    </xdr:from>
    <xdr:to>
      <xdr:col>58</xdr:col>
      <xdr:colOff>361950</xdr:colOff>
      <xdr:row>32</xdr:row>
      <xdr:rowOff>47625</xdr:rowOff>
    </xdr:to>
    <xdr:sp>
      <xdr:nvSpPr>
        <xdr:cNvPr id="520" name="Line 520"/>
        <xdr:cNvSpPr>
          <a:spLocks/>
        </xdr:cNvSpPr>
      </xdr:nvSpPr>
      <xdr:spPr>
        <a:xfrm flipV="1">
          <a:off x="35833050" y="6896100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24</xdr:row>
      <xdr:rowOff>66675</xdr:rowOff>
    </xdr:from>
    <xdr:to>
      <xdr:col>58</xdr:col>
      <xdr:colOff>390525</xdr:colOff>
      <xdr:row>28</xdr:row>
      <xdr:rowOff>47625</xdr:rowOff>
    </xdr:to>
    <xdr:sp>
      <xdr:nvSpPr>
        <xdr:cNvPr id="521" name="Line 521"/>
        <xdr:cNvSpPr>
          <a:spLocks/>
        </xdr:cNvSpPr>
      </xdr:nvSpPr>
      <xdr:spPr>
        <a:xfrm flipV="1">
          <a:off x="35842575" y="6000750"/>
          <a:ext cx="1905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304800</xdr:colOff>
      <xdr:row>52</xdr:row>
      <xdr:rowOff>95250</xdr:rowOff>
    </xdr:from>
    <xdr:to>
      <xdr:col>58</xdr:col>
      <xdr:colOff>57150</xdr:colOff>
      <xdr:row>57</xdr:row>
      <xdr:rowOff>19050</xdr:rowOff>
    </xdr:to>
    <xdr:sp>
      <xdr:nvSpPr>
        <xdr:cNvPr id="522" name="Rectangle 522"/>
        <xdr:cNvSpPr>
          <a:spLocks/>
        </xdr:cNvSpPr>
      </xdr:nvSpPr>
      <xdr:spPr>
        <a:xfrm>
          <a:off x="35166300" y="10601325"/>
          <a:ext cx="361950" cy="733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11/1, 11/2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304800</xdr:colOff>
      <xdr:row>65</xdr:row>
      <xdr:rowOff>114300</xdr:rowOff>
    </xdr:from>
    <xdr:to>
      <xdr:col>58</xdr:col>
      <xdr:colOff>57150</xdr:colOff>
      <xdr:row>69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35166300" y="12725400"/>
          <a:ext cx="361950" cy="533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7/1, 7/2</a:t>
          </a:r>
        </a:p>
      </xdr:txBody>
    </xdr:sp>
    <xdr:clientData/>
  </xdr:twoCellAnchor>
  <xdr:twoCellAnchor>
    <xdr:from>
      <xdr:col>57</xdr:col>
      <xdr:colOff>314325</xdr:colOff>
      <xdr:row>45</xdr:row>
      <xdr:rowOff>133350</xdr:rowOff>
    </xdr:from>
    <xdr:to>
      <xdr:col>58</xdr:col>
      <xdr:colOff>66675</xdr:colOff>
      <xdr:row>49</xdr:row>
      <xdr:rowOff>76200</xdr:rowOff>
    </xdr:to>
    <xdr:sp>
      <xdr:nvSpPr>
        <xdr:cNvPr id="524" name="Rectangle 524"/>
        <xdr:cNvSpPr>
          <a:spLocks/>
        </xdr:cNvSpPr>
      </xdr:nvSpPr>
      <xdr:spPr>
        <a:xfrm>
          <a:off x="35175825" y="9505950"/>
          <a:ext cx="361950" cy="5905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13/1, 13/2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323850</xdr:colOff>
      <xdr:row>41</xdr:row>
      <xdr:rowOff>152400</xdr:rowOff>
    </xdr:from>
    <xdr:to>
      <xdr:col>58</xdr:col>
      <xdr:colOff>76200</xdr:colOff>
      <xdr:row>44</xdr:row>
      <xdr:rowOff>47625</xdr:rowOff>
    </xdr:to>
    <xdr:sp>
      <xdr:nvSpPr>
        <xdr:cNvPr id="525" name="Rectangle 525"/>
        <xdr:cNvSpPr>
          <a:spLocks/>
        </xdr:cNvSpPr>
      </xdr:nvSpPr>
      <xdr:spPr>
        <a:xfrm>
          <a:off x="35185350" y="8877300"/>
          <a:ext cx="361950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58</xdr:col>
      <xdr:colOff>57150</xdr:colOff>
      <xdr:row>67</xdr:row>
      <xdr:rowOff>76200</xdr:rowOff>
    </xdr:from>
    <xdr:to>
      <xdr:col>58</xdr:col>
      <xdr:colOff>152400</xdr:colOff>
      <xdr:row>68</xdr:row>
      <xdr:rowOff>66675</xdr:rowOff>
    </xdr:to>
    <xdr:sp>
      <xdr:nvSpPr>
        <xdr:cNvPr id="526" name="Line 526"/>
        <xdr:cNvSpPr>
          <a:spLocks/>
        </xdr:cNvSpPr>
      </xdr:nvSpPr>
      <xdr:spPr>
        <a:xfrm flipH="1">
          <a:off x="35528250" y="13011150"/>
          <a:ext cx="952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66</xdr:row>
      <xdr:rowOff>104775</xdr:rowOff>
    </xdr:from>
    <xdr:to>
      <xdr:col>58</xdr:col>
      <xdr:colOff>152400</xdr:colOff>
      <xdr:row>67</xdr:row>
      <xdr:rowOff>76200</xdr:rowOff>
    </xdr:to>
    <xdr:sp>
      <xdr:nvSpPr>
        <xdr:cNvPr id="527" name="Line 527"/>
        <xdr:cNvSpPr>
          <a:spLocks/>
        </xdr:cNvSpPr>
      </xdr:nvSpPr>
      <xdr:spPr>
        <a:xfrm flipH="1" flipV="1">
          <a:off x="35528250" y="12877800"/>
          <a:ext cx="952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62</xdr:row>
      <xdr:rowOff>76200</xdr:rowOff>
    </xdr:from>
    <xdr:to>
      <xdr:col>59</xdr:col>
      <xdr:colOff>0</xdr:colOff>
      <xdr:row>62</xdr:row>
      <xdr:rowOff>76200</xdr:rowOff>
    </xdr:to>
    <xdr:sp>
      <xdr:nvSpPr>
        <xdr:cNvPr id="528" name="Line 528"/>
        <xdr:cNvSpPr>
          <a:spLocks/>
        </xdr:cNvSpPr>
      </xdr:nvSpPr>
      <xdr:spPr>
        <a:xfrm>
          <a:off x="35747325" y="12201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59</xdr:row>
      <xdr:rowOff>123825</xdr:rowOff>
    </xdr:from>
    <xdr:to>
      <xdr:col>59</xdr:col>
      <xdr:colOff>0</xdr:colOff>
      <xdr:row>60</xdr:row>
      <xdr:rowOff>19050</xdr:rowOff>
    </xdr:to>
    <xdr:sp>
      <xdr:nvSpPr>
        <xdr:cNvPr id="529" name="Line 529"/>
        <xdr:cNvSpPr>
          <a:spLocks/>
        </xdr:cNvSpPr>
      </xdr:nvSpPr>
      <xdr:spPr>
        <a:xfrm flipV="1">
          <a:off x="35794950" y="11763375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62</xdr:row>
      <xdr:rowOff>85725</xdr:rowOff>
    </xdr:from>
    <xdr:to>
      <xdr:col>58</xdr:col>
      <xdr:colOff>152400</xdr:colOff>
      <xdr:row>62</xdr:row>
      <xdr:rowOff>85725</xdr:rowOff>
    </xdr:to>
    <xdr:sp>
      <xdr:nvSpPr>
        <xdr:cNvPr id="530" name="Line 530"/>
        <xdr:cNvSpPr>
          <a:spLocks/>
        </xdr:cNvSpPr>
      </xdr:nvSpPr>
      <xdr:spPr>
        <a:xfrm flipH="1">
          <a:off x="35537775" y="12211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60</xdr:row>
      <xdr:rowOff>19050</xdr:rowOff>
    </xdr:from>
    <xdr:to>
      <xdr:col>58</xdr:col>
      <xdr:colOff>180975</xdr:colOff>
      <xdr:row>60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35547300" y="11820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56</xdr:row>
      <xdr:rowOff>114300</xdr:rowOff>
    </xdr:from>
    <xdr:to>
      <xdr:col>58</xdr:col>
      <xdr:colOff>180975</xdr:colOff>
      <xdr:row>56</xdr:row>
      <xdr:rowOff>123825</xdr:rowOff>
    </xdr:to>
    <xdr:sp>
      <xdr:nvSpPr>
        <xdr:cNvPr id="532" name="Line 532"/>
        <xdr:cNvSpPr>
          <a:spLocks/>
        </xdr:cNvSpPr>
      </xdr:nvSpPr>
      <xdr:spPr>
        <a:xfrm flipH="1" flipV="1">
          <a:off x="35528250" y="11268075"/>
          <a:ext cx="1238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53</xdr:row>
      <xdr:rowOff>19050</xdr:rowOff>
    </xdr:from>
    <xdr:to>
      <xdr:col>58</xdr:col>
      <xdr:colOff>133350</xdr:colOff>
      <xdr:row>53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35509200" y="10687050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48</xdr:row>
      <xdr:rowOff>76200</xdr:rowOff>
    </xdr:from>
    <xdr:to>
      <xdr:col>59</xdr:col>
      <xdr:colOff>0</xdr:colOff>
      <xdr:row>48</xdr:row>
      <xdr:rowOff>76200</xdr:rowOff>
    </xdr:to>
    <xdr:sp>
      <xdr:nvSpPr>
        <xdr:cNvPr id="534" name="Line 534"/>
        <xdr:cNvSpPr>
          <a:spLocks/>
        </xdr:cNvSpPr>
      </xdr:nvSpPr>
      <xdr:spPr>
        <a:xfrm flipH="1">
          <a:off x="35775900" y="9934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46</xdr:row>
      <xdr:rowOff>76200</xdr:rowOff>
    </xdr:from>
    <xdr:to>
      <xdr:col>59</xdr:col>
      <xdr:colOff>19050</xdr:colOff>
      <xdr:row>46</xdr:row>
      <xdr:rowOff>76200</xdr:rowOff>
    </xdr:to>
    <xdr:sp>
      <xdr:nvSpPr>
        <xdr:cNvPr id="535" name="Line 535"/>
        <xdr:cNvSpPr>
          <a:spLocks/>
        </xdr:cNvSpPr>
      </xdr:nvSpPr>
      <xdr:spPr>
        <a:xfrm flipH="1">
          <a:off x="35842575" y="9610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48</xdr:row>
      <xdr:rowOff>85725</xdr:rowOff>
    </xdr:from>
    <xdr:to>
      <xdr:col>58</xdr:col>
      <xdr:colOff>190500</xdr:colOff>
      <xdr:row>48</xdr:row>
      <xdr:rowOff>85725</xdr:rowOff>
    </xdr:to>
    <xdr:sp>
      <xdr:nvSpPr>
        <xdr:cNvPr id="536" name="Line 536"/>
        <xdr:cNvSpPr>
          <a:spLocks/>
        </xdr:cNvSpPr>
      </xdr:nvSpPr>
      <xdr:spPr>
        <a:xfrm flipH="1">
          <a:off x="35528250" y="99441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46</xdr:row>
      <xdr:rowOff>95250</xdr:rowOff>
    </xdr:from>
    <xdr:to>
      <xdr:col>58</xdr:col>
      <xdr:colOff>209550</xdr:colOff>
      <xdr:row>46</xdr:row>
      <xdr:rowOff>95250</xdr:rowOff>
    </xdr:to>
    <xdr:sp>
      <xdr:nvSpPr>
        <xdr:cNvPr id="537" name="Line 537"/>
        <xdr:cNvSpPr>
          <a:spLocks/>
        </xdr:cNvSpPr>
      </xdr:nvSpPr>
      <xdr:spPr>
        <a:xfrm flipH="1">
          <a:off x="35528250" y="9629775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342900</xdr:colOff>
      <xdr:row>42</xdr:row>
      <xdr:rowOff>76200</xdr:rowOff>
    </xdr:from>
    <xdr:to>
      <xdr:col>59</xdr:col>
      <xdr:colOff>19050</xdr:colOff>
      <xdr:row>43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35814000" y="896302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57150</xdr:colOff>
      <xdr:row>93</xdr:row>
      <xdr:rowOff>47625</xdr:rowOff>
    </xdr:from>
    <xdr:to>
      <xdr:col>63</xdr:col>
      <xdr:colOff>85725</xdr:colOff>
      <xdr:row>95</xdr:row>
      <xdr:rowOff>85725</xdr:rowOff>
    </xdr:to>
    <xdr:sp>
      <xdr:nvSpPr>
        <xdr:cNvPr id="539" name="Rectangle 539"/>
        <xdr:cNvSpPr>
          <a:spLocks/>
        </xdr:cNvSpPr>
      </xdr:nvSpPr>
      <xdr:spPr>
        <a:xfrm>
          <a:off x="37966650" y="17230725"/>
          <a:ext cx="63817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м/н "Авангард"
</a:t>
          </a:r>
        </a:p>
      </xdr:txBody>
    </xdr:sp>
    <xdr:clientData/>
  </xdr:twoCellAnchor>
  <xdr:twoCellAnchor>
    <xdr:from>
      <xdr:col>57</xdr:col>
      <xdr:colOff>390525</xdr:colOff>
      <xdr:row>32</xdr:row>
      <xdr:rowOff>104775</xdr:rowOff>
    </xdr:from>
    <xdr:to>
      <xdr:col>58</xdr:col>
      <xdr:colOff>142875</xdr:colOff>
      <xdr:row>37</xdr:row>
      <xdr:rowOff>85725</xdr:rowOff>
    </xdr:to>
    <xdr:sp>
      <xdr:nvSpPr>
        <xdr:cNvPr id="540" name="Rectangle 540"/>
        <xdr:cNvSpPr>
          <a:spLocks/>
        </xdr:cNvSpPr>
      </xdr:nvSpPr>
      <xdr:spPr>
        <a:xfrm>
          <a:off x="35252025" y="7372350"/>
          <a:ext cx="361950" cy="7905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17/1, 17/2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381000</xdr:colOff>
      <xdr:row>27</xdr:row>
      <xdr:rowOff>76200</xdr:rowOff>
    </xdr:from>
    <xdr:to>
      <xdr:col>58</xdr:col>
      <xdr:colOff>133350</xdr:colOff>
      <xdr:row>30</xdr:row>
      <xdr:rowOff>28575</xdr:rowOff>
    </xdr:to>
    <xdr:sp>
      <xdr:nvSpPr>
        <xdr:cNvPr id="541" name="Rectangle 541"/>
        <xdr:cNvSpPr>
          <a:spLocks/>
        </xdr:cNvSpPr>
      </xdr:nvSpPr>
      <xdr:spPr>
        <a:xfrm>
          <a:off x="35242500" y="6534150"/>
          <a:ext cx="361950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58</xdr:col>
      <xdr:colOff>85725</xdr:colOff>
      <xdr:row>43</xdr:row>
      <xdr:rowOff>38100</xdr:rowOff>
    </xdr:from>
    <xdr:to>
      <xdr:col>58</xdr:col>
      <xdr:colOff>209550</xdr:colOff>
      <xdr:row>43</xdr:row>
      <xdr:rowOff>38100</xdr:rowOff>
    </xdr:to>
    <xdr:sp>
      <xdr:nvSpPr>
        <xdr:cNvPr id="542" name="Line 542"/>
        <xdr:cNvSpPr>
          <a:spLocks/>
        </xdr:cNvSpPr>
      </xdr:nvSpPr>
      <xdr:spPr>
        <a:xfrm flipH="1">
          <a:off x="35556825" y="908685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32</xdr:row>
      <xdr:rowOff>104775</xdr:rowOff>
    </xdr:from>
    <xdr:to>
      <xdr:col>59</xdr:col>
      <xdr:colOff>38100</xdr:colOff>
      <xdr:row>33</xdr:row>
      <xdr:rowOff>9525</xdr:rowOff>
    </xdr:to>
    <xdr:sp>
      <xdr:nvSpPr>
        <xdr:cNvPr id="543" name="Line 543"/>
        <xdr:cNvSpPr>
          <a:spLocks/>
        </xdr:cNvSpPr>
      </xdr:nvSpPr>
      <xdr:spPr>
        <a:xfrm flipV="1">
          <a:off x="35852100" y="737235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36</xdr:row>
      <xdr:rowOff>66675</xdr:rowOff>
    </xdr:from>
    <xdr:to>
      <xdr:col>59</xdr:col>
      <xdr:colOff>28575</xdr:colOff>
      <xdr:row>37</xdr:row>
      <xdr:rowOff>76200</xdr:rowOff>
    </xdr:to>
    <xdr:sp>
      <xdr:nvSpPr>
        <xdr:cNvPr id="544" name="Line 544"/>
        <xdr:cNvSpPr>
          <a:spLocks/>
        </xdr:cNvSpPr>
      </xdr:nvSpPr>
      <xdr:spPr>
        <a:xfrm flipV="1">
          <a:off x="35842575" y="7981950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33</xdr:row>
      <xdr:rowOff>0</xdr:rowOff>
    </xdr:from>
    <xdr:to>
      <xdr:col>58</xdr:col>
      <xdr:colOff>266700</xdr:colOff>
      <xdr:row>33</xdr:row>
      <xdr:rowOff>95250</xdr:rowOff>
    </xdr:to>
    <xdr:sp>
      <xdr:nvSpPr>
        <xdr:cNvPr id="545" name="Line 545"/>
        <xdr:cNvSpPr>
          <a:spLocks/>
        </xdr:cNvSpPr>
      </xdr:nvSpPr>
      <xdr:spPr>
        <a:xfrm flipH="1">
          <a:off x="35604450" y="7429500"/>
          <a:ext cx="1333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36</xdr:row>
      <xdr:rowOff>114300</xdr:rowOff>
    </xdr:from>
    <xdr:to>
      <xdr:col>58</xdr:col>
      <xdr:colOff>247650</xdr:colOff>
      <xdr:row>37</xdr:row>
      <xdr:rowOff>76200</xdr:rowOff>
    </xdr:to>
    <xdr:sp>
      <xdr:nvSpPr>
        <xdr:cNvPr id="546" name="Line 546"/>
        <xdr:cNvSpPr>
          <a:spLocks/>
        </xdr:cNvSpPr>
      </xdr:nvSpPr>
      <xdr:spPr>
        <a:xfrm flipH="1" flipV="1">
          <a:off x="35613975" y="8029575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142875</xdr:rowOff>
    </xdr:from>
    <xdr:to>
      <xdr:col>59</xdr:col>
      <xdr:colOff>28575</xdr:colOff>
      <xdr:row>27</xdr:row>
      <xdr:rowOff>9525</xdr:rowOff>
    </xdr:to>
    <xdr:sp>
      <xdr:nvSpPr>
        <xdr:cNvPr id="547" name="Line 547"/>
        <xdr:cNvSpPr>
          <a:spLocks/>
        </xdr:cNvSpPr>
      </xdr:nvSpPr>
      <xdr:spPr>
        <a:xfrm flipH="1" flipV="1">
          <a:off x="35852100" y="62388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400050</xdr:colOff>
      <xdr:row>28</xdr:row>
      <xdr:rowOff>85725</xdr:rowOff>
    </xdr:from>
    <xdr:to>
      <xdr:col>59</xdr:col>
      <xdr:colOff>28575</xdr:colOff>
      <xdr:row>29</xdr:row>
      <xdr:rowOff>9525</xdr:rowOff>
    </xdr:to>
    <xdr:sp>
      <xdr:nvSpPr>
        <xdr:cNvPr id="548" name="Line 548"/>
        <xdr:cNvSpPr>
          <a:spLocks/>
        </xdr:cNvSpPr>
      </xdr:nvSpPr>
      <xdr:spPr>
        <a:xfrm flipV="1">
          <a:off x="35871150" y="6705600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29</xdr:row>
      <xdr:rowOff>0</xdr:rowOff>
    </xdr:from>
    <xdr:to>
      <xdr:col>58</xdr:col>
      <xdr:colOff>276225</xdr:colOff>
      <xdr:row>29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35604450" y="6781800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447675</xdr:colOff>
      <xdr:row>22</xdr:row>
      <xdr:rowOff>104775</xdr:rowOff>
    </xdr:from>
    <xdr:to>
      <xdr:col>55</xdr:col>
      <xdr:colOff>104775</xdr:colOff>
      <xdr:row>24</xdr:row>
      <xdr:rowOff>9525</xdr:rowOff>
    </xdr:to>
    <xdr:sp>
      <xdr:nvSpPr>
        <xdr:cNvPr id="550" name="Rectangle 550"/>
        <xdr:cNvSpPr>
          <a:spLocks/>
        </xdr:cNvSpPr>
      </xdr:nvSpPr>
      <xdr:spPr>
        <a:xfrm>
          <a:off x="33480375" y="571500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22</xdr:row>
      <xdr:rowOff>123825</xdr:rowOff>
    </xdr:from>
    <xdr:to>
      <xdr:col>54</xdr:col>
      <xdr:colOff>352425</xdr:colOff>
      <xdr:row>24</xdr:row>
      <xdr:rowOff>28575</xdr:rowOff>
    </xdr:to>
    <xdr:sp>
      <xdr:nvSpPr>
        <xdr:cNvPr id="551" name="Rectangle 551"/>
        <xdr:cNvSpPr>
          <a:spLocks/>
        </xdr:cNvSpPr>
      </xdr:nvSpPr>
      <xdr:spPr>
        <a:xfrm>
          <a:off x="33118425" y="573405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22</xdr:row>
      <xdr:rowOff>133350</xdr:rowOff>
    </xdr:from>
    <xdr:to>
      <xdr:col>52</xdr:col>
      <xdr:colOff>304800</xdr:colOff>
      <xdr:row>24</xdr:row>
      <xdr:rowOff>38100</xdr:rowOff>
    </xdr:to>
    <xdr:sp>
      <xdr:nvSpPr>
        <xdr:cNvPr id="552" name="Rectangle 552"/>
        <xdr:cNvSpPr>
          <a:spLocks/>
        </xdr:cNvSpPr>
      </xdr:nvSpPr>
      <xdr:spPr>
        <a:xfrm>
          <a:off x="31851600" y="574357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571500</xdr:colOff>
      <xdr:row>22</xdr:row>
      <xdr:rowOff>123825</xdr:rowOff>
    </xdr:from>
    <xdr:to>
      <xdr:col>50</xdr:col>
      <xdr:colOff>228600</xdr:colOff>
      <xdr:row>24</xdr:row>
      <xdr:rowOff>28575</xdr:rowOff>
    </xdr:to>
    <xdr:sp>
      <xdr:nvSpPr>
        <xdr:cNvPr id="553" name="Rectangle 553"/>
        <xdr:cNvSpPr>
          <a:spLocks/>
        </xdr:cNvSpPr>
      </xdr:nvSpPr>
      <xdr:spPr>
        <a:xfrm>
          <a:off x="30556200" y="573405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22</xdr:row>
      <xdr:rowOff>133350</xdr:rowOff>
    </xdr:from>
    <xdr:to>
      <xdr:col>49</xdr:col>
      <xdr:colOff>85725</xdr:colOff>
      <xdr:row>24</xdr:row>
      <xdr:rowOff>38100</xdr:rowOff>
    </xdr:to>
    <xdr:sp>
      <xdr:nvSpPr>
        <xdr:cNvPr id="554" name="Rectangle 554"/>
        <xdr:cNvSpPr>
          <a:spLocks/>
        </xdr:cNvSpPr>
      </xdr:nvSpPr>
      <xdr:spPr>
        <a:xfrm>
          <a:off x="29803725" y="574357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600075</xdr:colOff>
      <xdr:row>69</xdr:row>
      <xdr:rowOff>152400</xdr:rowOff>
    </xdr:from>
    <xdr:to>
      <xdr:col>58</xdr:col>
      <xdr:colOff>171450</xdr:colOff>
      <xdr:row>69</xdr:row>
      <xdr:rowOff>152400</xdr:rowOff>
    </xdr:to>
    <xdr:sp>
      <xdr:nvSpPr>
        <xdr:cNvPr id="555" name="Line 555"/>
        <xdr:cNvSpPr>
          <a:spLocks/>
        </xdr:cNvSpPr>
      </xdr:nvSpPr>
      <xdr:spPr>
        <a:xfrm>
          <a:off x="34851975" y="13411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67</xdr:row>
      <xdr:rowOff>142875</xdr:rowOff>
    </xdr:from>
    <xdr:to>
      <xdr:col>58</xdr:col>
      <xdr:colOff>171450</xdr:colOff>
      <xdr:row>70</xdr:row>
      <xdr:rowOff>0</xdr:rowOff>
    </xdr:to>
    <xdr:sp>
      <xdr:nvSpPr>
        <xdr:cNvPr id="556" name="Line 556"/>
        <xdr:cNvSpPr>
          <a:spLocks/>
        </xdr:cNvSpPr>
      </xdr:nvSpPr>
      <xdr:spPr>
        <a:xfrm flipH="1" flipV="1">
          <a:off x="35594925" y="13077825"/>
          <a:ext cx="47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64</xdr:row>
      <xdr:rowOff>142875</xdr:rowOff>
    </xdr:from>
    <xdr:to>
      <xdr:col>58</xdr:col>
      <xdr:colOff>180975</xdr:colOff>
      <xdr:row>65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4861500" y="12592050"/>
          <a:ext cx="79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65</xdr:row>
      <xdr:rowOff>9525</xdr:rowOff>
    </xdr:from>
    <xdr:to>
      <xdr:col>58</xdr:col>
      <xdr:colOff>190500</xdr:colOff>
      <xdr:row>67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35575875" y="1262062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63</xdr:row>
      <xdr:rowOff>9525</xdr:rowOff>
    </xdr:from>
    <xdr:to>
      <xdr:col>57</xdr:col>
      <xdr:colOff>209550</xdr:colOff>
      <xdr:row>63</xdr:row>
      <xdr:rowOff>9525</xdr:rowOff>
    </xdr:to>
    <xdr:sp>
      <xdr:nvSpPr>
        <xdr:cNvPr id="559" name="Line 559"/>
        <xdr:cNvSpPr>
          <a:spLocks/>
        </xdr:cNvSpPr>
      </xdr:nvSpPr>
      <xdr:spPr>
        <a:xfrm>
          <a:off x="34270950" y="122967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63</xdr:row>
      <xdr:rowOff>9525</xdr:rowOff>
    </xdr:from>
    <xdr:to>
      <xdr:col>58</xdr:col>
      <xdr:colOff>57150</xdr:colOff>
      <xdr:row>64</xdr:row>
      <xdr:rowOff>19050</xdr:rowOff>
    </xdr:to>
    <xdr:sp>
      <xdr:nvSpPr>
        <xdr:cNvPr id="560" name="Line 560"/>
        <xdr:cNvSpPr>
          <a:spLocks/>
        </xdr:cNvSpPr>
      </xdr:nvSpPr>
      <xdr:spPr>
        <a:xfrm>
          <a:off x="35080575" y="12296775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62</xdr:row>
      <xdr:rowOff>85725</xdr:rowOff>
    </xdr:from>
    <xdr:to>
      <xdr:col>58</xdr:col>
      <xdr:colOff>123825</xdr:colOff>
      <xdr:row>64</xdr:row>
      <xdr:rowOff>28575</xdr:rowOff>
    </xdr:to>
    <xdr:sp>
      <xdr:nvSpPr>
        <xdr:cNvPr id="561" name="Line 561"/>
        <xdr:cNvSpPr>
          <a:spLocks/>
        </xdr:cNvSpPr>
      </xdr:nvSpPr>
      <xdr:spPr>
        <a:xfrm flipV="1">
          <a:off x="35528250" y="122110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59</xdr:row>
      <xdr:rowOff>0</xdr:rowOff>
    </xdr:from>
    <xdr:to>
      <xdr:col>58</xdr:col>
      <xdr:colOff>114300</xdr:colOff>
      <xdr:row>59</xdr:row>
      <xdr:rowOff>0</xdr:rowOff>
    </xdr:to>
    <xdr:sp>
      <xdr:nvSpPr>
        <xdr:cNvPr id="562" name="Line 562"/>
        <xdr:cNvSpPr>
          <a:spLocks/>
        </xdr:cNvSpPr>
      </xdr:nvSpPr>
      <xdr:spPr>
        <a:xfrm>
          <a:off x="34861500" y="11639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59</xdr:row>
      <xdr:rowOff>0</xdr:rowOff>
    </xdr:from>
    <xdr:to>
      <xdr:col>58</xdr:col>
      <xdr:colOff>142875</xdr:colOff>
      <xdr:row>60</xdr:row>
      <xdr:rowOff>19050</xdr:rowOff>
    </xdr:to>
    <xdr:sp>
      <xdr:nvSpPr>
        <xdr:cNvPr id="563" name="Line 563"/>
        <xdr:cNvSpPr>
          <a:spLocks/>
        </xdr:cNvSpPr>
      </xdr:nvSpPr>
      <xdr:spPr>
        <a:xfrm>
          <a:off x="35604450" y="116395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58</xdr:row>
      <xdr:rowOff>0</xdr:rowOff>
    </xdr:from>
    <xdr:to>
      <xdr:col>58</xdr:col>
      <xdr:colOff>104775</xdr:colOff>
      <xdr:row>58</xdr:row>
      <xdr:rowOff>0</xdr:rowOff>
    </xdr:to>
    <xdr:sp>
      <xdr:nvSpPr>
        <xdr:cNvPr id="564" name="Line 564"/>
        <xdr:cNvSpPr>
          <a:spLocks/>
        </xdr:cNvSpPr>
      </xdr:nvSpPr>
      <xdr:spPr>
        <a:xfrm>
          <a:off x="34871025" y="11477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56</xdr:row>
      <xdr:rowOff>123825</xdr:rowOff>
    </xdr:from>
    <xdr:to>
      <xdr:col>58</xdr:col>
      <xdr:colOff>123825</xdr:colOff>
      <xdr:row>58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35575875" y="1127760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58</xdr:col>
      <xdr:colOff>95250</xdr:colOff>
      <xdr:row>52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4861500" y="10506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85725</xdr:colOff>
      <xdr:row>52</xdr:row>
      <xdr:rowOff>9525</xdr:rowOff>
    </xdr:from>
    <xdr:to>
      <xdr:col>58</xdr:col>
      <xdr:colOff>85725</xdr:colOff>
      <xdr:row>53</xdr:row>
      <xdr:rowOff>28575</xdr:rowOff>
    </xdr:to>
    <xdr:sp>
      <xdr:nvSpPr>
        <xdr:cNvPr id="567" name="Line 567"/>
        <xdr:cNvSpPr>
          <a:spLocks/>
        </xdr:cNvSpPr>
      </xdr:nvSpPr>
      <xdr:spPr>
        <a:xfrm>
          <a:off x="35556825" y="10515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51</xdr:row>
      <xdr:rowOff>0</xdr:rowOff>
    </xdr:from>
    <xdr:to>
      <xdr:col>58</xdr:col>
      <xdr:colOff>171450</xdr:colOff>
      <xdr:row>51</xdr:row>
      <xdr:rowOff>0</xdr:rowOff>
    </xdr:to>
    <xdr:sp>
      <xdr:nvSpPr>
        <xdr:cNvPr id="568" name="Line 568"/>
        <xdr:cNvSpPr>
          <a:spLocks/>
        </xdr:cNvSpPr>
      </xdr:nvSpPr>
      <xdr:spPr>
        <a:xfrm>
          <a:off x="34871025" y="10344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48</xdr:row>
      <xdr:rowOff>85725</xdr:rowOff>
    </xdr:from>
    <xdr:to>
      <xdr:col>58</xdr:col>
      <xdr:colOff>180975</xdr:colOff>
      <xdr:row>51</xdr:row>
      <xdr:rowOff>9525</xdr:rowOff>
    </xdr:to>
    <xdr:sp>
      <xdr:nvSpPr>
        <xdr:cNvPr id="569" name="Line 569"/>
        <xdr:cNvSpPr>
          <a:spLocks/>
        </xdr:cNvSpPr>
      </xdr:nvSpPr>
      <xdr:spPr>
        <a:xfrm flipH="1" flipV="1">
          <a:off x="35623500" y="9944100"/>
          <a:ext cx="28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45</xdr:row>
      <xdr:rowOff>28575</xdr:rowOff>
    </xdr:from>
    <xdr:to>
      <xdr:col>58</xdr:col>
      <xdr:colOff>171450</xdr:colOff>
      <xdr:row>46</xdr:row>
      <xdr:rowOff>85725</xdr:rowOff>
    </xdr:to>
    <xdr:sp>
      <xdr:nvSpPr>
        <xdr:cNvPr id="570" name="Line 570"/>
        <xdr:cNvSpPr>
          <a:spLocks/>
        </xdr:cNvSpPr>
      </xdr:nvSpPr>
      <xdr:spPr>
        <a:xfrm>
          <a:off x="35575875" y="94011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41</xdr:row>
      <xdr:rowOff>0</xdr:rowOff>
    </xdr:from>
    <xdr:to>
      <xdr:col>58</xdr:col>
      <xdr:colOff>152400</xdr:colOff>
      <xdr:row>41</xdr:row>
      <xdr:rowOff>0</xdr:rowOff>
    </xdr:to>
    <xdr:sp>
      <xdr:nvSpPr>
        <xdr:cNvPr id="571" name="Line 571"/>
        <xdr:cNvSpPr>
          <a:spLocks/>
        </xdr:cNvSpPr>
      </xdr:nvSpPr>
      <xdr:spPr>
        <a:xfrm>
          <a:off x="34871025" y="8724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41</xdr:row>
      <xdr:rowOff>0</xdr:rowOff>
    </xdr:from>
    <xdr:to>
      <xdr:col>58</xdr:col>
      <xdr:colOff>152400</xdr:colOff>
      <xdr:row>43</xdr:row>
      <xdr:rowOff>28575</xdr:rowOff>
    </xdr:to>
    <xdr:sp>
      <xdr:nvSpPr>
        <xdr:cNvPr id="572" name="Line 572"/>
        <xdr:cNvSpPr>
          <a:spLocks/>
        </xdr:cNvSpPr>
      </xdr:nvSpPr>
      <xdr:spPr>
        <a:xfrm>
          <a:off x="35623500" y="87249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152400</xdr:rowOff>
    </xdr:from>
    <xdr:to>
      <xdr:col>58</xdr:col>
      <xdr:colOff>104775</xdr:colOff>
      <xdr:row>38</xdr:row>
      <xdr:rowOff>152400</xdr:rowOff>
    </xdr:to>
    <xdr:sp>
      <xdr:nvSpPr>
        <xdr:cNvPr id="573" name="Line 573"/>
        <xdr:cNvSpPr>
          <a:spLocks/>
        </xdr:cNvSpPr>
      </xdr:nvSpPr>
      <xdr:spPr>
        <a:xfrm>
          <a:off x="34861500" y="83915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37</xdr:row>
      <xdr:rowOff>19050</xdr:rowOff>
    </xdr:from>
    <xdr:to>
      <xdr:col>58</xdr:col>
      <xdr:colOff>200025</xdr:colOff>
      <xdr:row>39</xdr:row>
      <xdr:rowOff>0</xdr:rowOff>
    </xdr:to>
    <xdr:sp>
      <xdr:nvSpPr>
        <xdr:cNvPr id="574" name="Line 574"/>
        <xdr:cNvSpPr>
          <a:spLocks/>
        </xdr:cNvSpPr>
      </xdr:nvSpPr>
      <xdr:spPr>
        <a:xfrm flipV="1">
          <a:off x="35585400" y="8096250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32</xdr:row>
      <xdr:rowOff>0</xdr:rowOff>
    </xdr:from>
    <xdr:to>
      <xdr:col>58</xdr:col>
      <xdr:colOff>161925</xdr:colOff>
      <xdr:row>32</xdr:row>
      <xdr:rowOff>0</xdr:rowOff>
    </xdr:to>
    <xdr:sp>
      <xdr:nvSpPr>
        <xdr:cNvPr id="575" name="Line 575"/>
        <xdr:cNvSpPr>
          <a:spLocks/>
        </xdr:cNvSpPr>
      </xdr:nvSpPr>
      <xdr:spPr>
        <a:xfrm>
          <a:off x="34871025" y="7267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32</xdr:row>
      <xdr:rowOff>0</xdr:rowOff>
    </xdr:from>
    <xdr:to>
      <xdr:col>58</xdr:col>
      <xdr:colOff>219075</xdr:colOff>
      <xdr:row>33</xdr:row>
      <xdr:rowOff>38100</xdr:rowOff>
    </xdr:to>
    <xdr:sp>
      <xdr:nvSpPr>
        <xdr:cNvPr id="576" name="Line 576"/>
        <xdr:cNvSpPr>
          <a:spLocks/>
        </xdr:cNvSpPr>
      </xdr:nvSpPr>
      <xdr:spPr>
        <a:xfrm>
          <a:off x="35642550" y="7267575"/>
          <a:ext cx="47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0</xdr:rowOff>
    </xdr:from>
    <xdr:to>
      <xdr:col>58</xdr:col>
      <xdr:colOff>238125</xdr:colOff>
      <xdr:row>27</xdr:row>
      <xdr:rowOff>0</xdr:rowOff>
    </xdr:to>
    <xdr:sp>
      <xdr:nvSpPr>
        <xdr:cNvPr id="577" name="Line 577"/>
        <xdr:cNvSpPr>
          <a:spLocks/>
        </xdr:cNvSpPr>
      </xdr:nvSpPr>
      <xdr:spPr>
        <a:xfrm>
          <a:off x="34861500" y="64579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27</xdr:row>
      <xdr:rowOff>9525</xdr:rowOff>
    </xdr:from>
    <xdr:to>
      <xdr:col>58</xdr:col>
      <xdr:colOff>238125</xdr:colOff>
      <xdr:row>29</xdr:row>
      <xdr:rowOff>0</xdr:rowOff>
    </xdr:to>
    <xdr:sp>
      <xdr:nvSpPr>
        <xdr:cNvPr id="578" name="Line 578"/>
        <xdr:cNvSpPr>
          <a:spLocks/>
        </xdr:cNvSpPr>
      </xdr:nvSpPr>
      <xdr:spPr>
        <a:xfrm>
          <a:off x="35709225" y="6467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542925</xdr:colOff>
      <xdr:row>21</xdr:row>
      <xdr:rowOff>276225</xdr:rowOff>
    </xdr:from>
    <xdr:to>
      <xdr:col>54</xdr:col>
      <xdr:colOff>190500</xdr:colOff>
      <xdr:row>23</xdr:row>
      <xdr:rowOff>47625</xdr:rowOff>
    </xdr:to>
    <xdr:sp>
      <xdr:nvSpPr>
        <xdr:cNvPr id="579" name="Line 579"/>
        <xdr:cNvSpPr>
          <a:spLocks/>
        </xdr:cNvSpPr>
      </xdr:nvSpPr>
      <xdr:spPr>
        <a:xfrm>
          <a:off x="32966025" y="555307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21</xdr:row>
      <xdr:rowOff>285750</xdr:rowOff>
    </xdr:from>
    <xdr:to>
      <xdr:col>52</xdr:col>
      <xdr:colOff>228600</xdr:colOff>
      <xdr:row>23</xdr:row>
      <xdr:rowOff>38100</xdr:rowOff>
    </xdr:to>
    <xdr:sp>
      <xdr:nvSpPr>
        <xdr:cNvPr id="580" name="Line 580"/>
        <xdr:cNvSpPr>
          <a:spLocks/>
        </xdr:cNvSpPr>
      </xdr:nvSpPr>
      <xdr:spPr>
        <a:xfrm flipH="1">
          <a:off x="32023050" y="5562600"/>
          <a:ext cx="19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22</xdr:row>
      <xdr:rowOff>0</xdr:rowOff>
    </xdr:from>
    <xdr:to>
      <xdr:col>50</xdr:col>
      <xdr:colOff>161925</xdr:colOff>
      <xdr:row>23</xdr:row>
      <xdr:rowOff>66675</xdr:rowOff>
    </xdr:to>
    <xdr:sp>
      <xdr:nvSpPr>
        <xdr:cNvPr id="581" name="Line 581"/>
        <xdr:cNvSpPr>
          <a:spLocks/>
        </xdr:cNvSpPr>
      </xdr:nvSpPr>
      <xdr:spPr>
        <a:xfrm flipH="1">
          <a:off x="30699075" y="5610225"/>
          <a:ext cx="57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21</xdr:row>
      <xdr:rowOff>142875</xdr:rowOff>
    </xdr:from>
    <xdr:to>
      <xdr:col>54</xdr:col>
      <xdr:colOff>581025</xdr:colOff>
      <xdr:row>21</xdr:row>
      <xdr:rowOff>142875</xdr:rowOff>
    </xdr:to>
    <xdr:sp>
      <xdr:nvSpPr>
        <xdr:cNvPr id="582" name="Line 582"/>
        <xdr:cNvSpPr>
          <a:spLocks/>
        </xdr:cNvSpPr>
      </xdr:nvSpPr>
      <xdr:spPr>
        <a:xfrm>
          <a:off x="33061275" y="5419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400050</xdr:colOff>
      <xdr:row>21</xdr:row>
      <xdr:rowOff>133350</xdr:rowOff>
    </xdr:from>
    <xdr:to>
      <xdr:col>54</xdr:col>
      <xdr:colOff>571500</xdr:colOff>
      <xdr:row>23</xdr:row>
      <xdr:rowOff>76200</xdr:rowOff>
    </xdr:to>
    <xdr:sp>
      <xdr:nvSpPr>
        <xdr:cNvPr id="583" name="Line 583"/>
        <xdr:cNvSpPr>
          <a:spLocks/>
        </xdr:cNvSpPr>
      </xdr:nvSpPr>
      <xdr:spPr>
        <a:xfrm flipH="1">
          <a:off x="33432750" y="5410200"/>
          <a:ext cx="171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21</xdr:row>
      <xdr:rowOff>276225</xdr:rowOff>
    </xdr:from>
    <xdr:to>
      <xdr:col>55</xdr:col>
      <xdr:colOff>161925</xdr:colOff>
      <xdr:row>23</xdr:row>
      <xdr:rowOff>85725</xdr:rowOff>
    </xdr:to>
    <xdr:sp>
      <xdr:nvSpPr>
        <xdr:cNvPr id="584" name="Line 584"/>
        <xdr:cNvSpPr>
          <a:spLocks/>
        </xdr:cNvSpPr>
      </xdr:nvSpPr>
      <xdr:spPr>
        <a:xfrm flipH="1">
          <a:off x="33632775" y="555307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504825</xdr:colOff>
      <xdr:row>21</xdr:row>
      <xdr:rowOff>142875</xdr:rowOff>
    </xdr:from>
    <xdr:to>
      <xdr:col>48</xdr:col>
      <xdr:colOff>561975</xdr:colOff>
      <xdr:row>23</xdr:row>
      <xdr:rowOff>133350</xdr:rowOff>
    </xdr:to>
    <xdr:sp>
      <xdr:nvSpPr>
        <xdr:cNvPr id="585" name="Line 585"/>
        <xdr:cNvSpPr>
          <a:spLocks/>
        </xdr:cNvSpPr>
      </xdr:nvSpPr>
      <xdr:spPr>
        <a:xfrm>
          <a:off x="29879925" y="5419725"/>
          <a:ext cx="57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104775</xdr:colOff>
      <xdr:row>23</xdr:row>
      <xdr:rowOff>76200</xdr:rowOff>
    </xdr:from>
    <xdr:to>
      <xdr:col>58</xdr:col>
      <xdr:colOff>266700</xdr:colOff>
      <xdr:row>23</xdr:row>
      <xdr:rowOff>85725</xdr:rowOff>
    </xdr:to>
    <xdr:sp>
      <xdr:nvSpPr>
        <xdr:cNvPr id="586" name="Line 586"/>
        <xdr:cNvSpPr>
          <a:spLocks/>
        </xdr:cNvSpPr>
      </xdr:nvSpPr>
      <xdr:spPr>
        <a:xfrm flipH="1">
          <a:off x="33747075" y="5848350"/>
          <a:ext cx="19907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361950</xdr:colOff>
      <xdr:row>23</xdr:row>
      <xdr:rowOff>85725</xdr:rowOff>
    </xdr:from>
    <xdr:to>
      <xdr:col>54</xdr:col>
      <xdr:colOff>466725</xdr:colOff>
      <xdr:row>23</xdr:row>
      <xdr:rowOff>85725</xdr:rowOff>
    </xdr:to>
    <xdr:sp>
      <xdr:nvSpPr>
        <xdr:cNvPr id="587" name="Line 587"/>
        <xdr:cNvSpPr>
          <a:spLocks/>
        </xdr:cNvSpPr>
      </xdr:nvSpPr>
      <xdr:spPr>
        <a:xfrm flipH="1">
          <a:off x="33394650" y="58578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23</xdr:row>
      <xdr:rowOff>76200</xdr:rowOff>
    </xdr:from>
    <xdr:to>
      <xdr:col>53</xdr:col>
      <xdr:colOff>104775</xdr:colOff>
      <xdr:row>23</xdr:row>
      <xdr:rowOff>76200</xdr:rowOff>
    </xdr:to>
    <xdr:sp>
      <xdr:nvSpPr>
        <xdr:cNvPr id="588" name="Line 588"/>
        <xdr:cNvSpPr>
          <a:spLocks/>
        </xdr:cNvSpPr>
      </xdr:nvSpPr>
      <xdr:spPr>
        <a:xfrm flipH="1">
          <a:off x="32108775" y="5848350"/>
          <a:ext cx="419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23</xdr:row>
      <xdr:rowOff>76200</xdr:rowOff>
    </xdr:from>
    <xdr:to>
      <xdr:col>52</xdr:col>
      <xdr:colOff>38100</xdr:colOff>
      <xdr:row>23</xdr:row>
      <xdr:rowOff>76200</xdr:rowOff>
    </xdr:to>
    <xdr:sp>
      <xdr:nvSpPr>
        <xdr:cNvPr id="589" name="Line 589"/>
        <xdr:cNvSpPr>
          <a:spLocks/>
        </xdr:cNvSpPr>
      </xdr:nvSpPr>
      <xdr:spPr>
        <a:xfrm flipH="1">
          <a:off x="30813375" y="5848350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23</xdr:row>
      <xdr:rowOff>76200</xdr:rowOff>
    </xdr:from>
    <xdr:to>
      <xdr:col>49</xdr:col>
      <xdr:colOff>561975</xdr:colOff>
      <xdr:row>23</xdr:row>
      <xdr:rowOff>76200</xdr:rowOff>
    </xdr:to>
    <xdr:sp>
      <xdr:nvSpPr>
        <xdr:cNvPr id="590" name="Line 590"/>
        <xdr:cNvSpPr>
          <a:spLocks/>
        </xdr:cNvSpPr>
      </xdr:nvSpPr>
      <xdr:spPr>
        <a:xfrm flipH="1">
          <a:off x="30060900" y="5848350"/>
          <a:ext cx="485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561975</xdr:colOff>
      <xdr:row>25</xdr:row>
      <xdr:rowOff>152400</xdr:rowOff>
    </xdr:from>
    <xdr:to>
      <xdr:col>55</xdr:col>
      <xdr:colOff>266700</xdr:colOff>
      <xdr:row>27</xdr:row>
      <xdr:rowOff>152400</xdr:rowOff>
    </xdr:to>
    <xdr:sp>
      <xdr:nvSpPr>
        <xdr:cNvPr id="591" name="Rectangle 591"/>
        <xdr:cNvSpPr>
          <a:spLocks/>
        </xdr:cNvSpPr>
      </xdr:nvSpPr>
      <xdr:spPr>
        <a:xfrm>
          <a:off x="32985075" y="6248400"/>
          <a:ext cx="92392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41А/1, 41А/2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133350</xdr:colOff>
      <xdr:row>110</xdr:row>
      <xdr:rowOff>66675</xdr:rowOff>
    </xdr:from>
    <xdr:to>
      <xdr:col>57</xdr:col>
      <xdr:colOff>533400</xdr:colOff>
      <xdr:row>114</xdr:row>
      <xdr:rowOff>152400</xdr:rowOff>
    </xdr:to>
    <xdr:sp>
      <xdr:nvSpPr>
        <xdr:cNvPr id="592" name="Rectangle 592"/>
        <xdr:cNvSpPr>
          <a:spLocks/>
        </xdr:cNvSpPr>
      </xdr:nvSpPr>
      <xdr:spPr>
        <a:xfrm>
          <a:off x="34994850" y="20002500"/>
          <a:ext cx="400050" cy="733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51</xdr:col>
      <xdr:colOff>447675</xdr:colOff>
      <xdr:row>24</xdr:row>
      <xdr:rowOff>142875</xdr:rowOff>
    </xdr:from>
    <xdr:to>
      <xdr:col>52</xdr:col>
      <xdr:colOff>485775</xdr:colOff>
      <xdr:row>26</xdr:row>
      <xdr:rowOff>76200</xdr:rowOff>
    </xdr:to>
    <xdr:sp>
      <xdr:nvSpPr>
        <xdr:cNvPr id="593" name="Rectangle 593"/>
        <xdr:cNvSpPr>
          <a:spLocks/>
        </xdr:cNvSpPr>
      </xdr:nvSpPr>
      <xdr:spPr>
        <a:xfrm>
          <a:off x="31651575" y="6076950"/>
          <a:ext cx="6477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49</xdr:col>
      <xdr:colOff>447675</xdr:colOff>
      <xdr:row>24</xdr:row>
      <xdr:rowOff>85725</xdr:rowOff>
    </xdr:from>
    <xdr:to>
      <xdr:col>50</xdr:col>
      <xdr:colOff>485775</xdr:colOff>
      <xdr:row>26</xdr:row>
      <xdr:rowOff>19050</xdr:rowOff>
    </xdr:to>
    <xdr:sp>
      <xdr:nvSpPr>
        <xdr:cNvPr id="594" name="Rectangle 594"/>
        <xdr:cNvSpPr>
          <a:spLocks/>
        </xdr:cNvSpPr>
      </xdr:nvSpPr>
      <xdr:spPr>
        <a:xfrm>
          <a:off x="30432375" y="6019800"/>
          <a:ext cx="6477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47</xdr:col>
      <xdr:colOff>504825</xdr:colOff>
      <xdr:row>25</xdr:row>
      <xdr:rowOff>38100</xdr:rowOff>
    </xdr:from>
    <xdr:to>
      <xdr:col>48</xdr:col>
      <xdr:colOff>342900</xdr:colOff>
      <xdr:row>32</xdr:row>
      <xdr:rowOff>9525</xdr:rowOff>
    </xdr:to>
    <xdr:sp>
      <xdr:nvSpPr>
        <xdr:cNvPr id="595" name="Rectangle 595"/>
        <xdr:cNvSpPr>
          <a:spLocks/>
        </xdr:cNvSpPr>
      </xdr:nvSpPr>
      <xdr:spPr>
        <a:xfrm>
          <a:off x="29270325" y="6134100"/>
          <a:ext cx="447675" cy="1143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Школьный 4/2, 4/1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54</xdr:col>
      <xdr:colOff>590550</xdr:colOff>
      <xdr:row>24</xdr:row>
      <xdr:rowOff>19050</xdr:rowOff>
    </xdr:from>
    <xdr:to>
      <xdr:col>54</xdr:col>
      <xdr:colOff>590550</xdr:colOff>
      <xdr:row>25</xdr:row>
      <xdr:rowOff>152400</xdr:rowOff>
    </xdr:to>
    <xdr:sp>
      <xdr:nvSpPr>
        <xdr:cNvPr id="596" name="Line 596"/>
        <xdr:cNvSpPr>
          <a:spLocks/>
        </xdr:cNvSpPr>
      </xdr:nvSpPr>
      <xdr:spPr>
        <a:xfrm>
          <a:off x="33623250" y="595312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219075</xdr:colOff>
      <xdr:row>24</xdr:row>
      <xdr:rowOff>19050</xdr:rowOff>
    </xdr:from>
    <xdr:to>
      <xdr:col>54</xdr:col>
      <xdr:colOff>219075</xdr:colOff>
      <xdr:row>25</xdr:row>
      <xdr:rowOff>152400</xdr:rowOff>
    </xdr:to>
    <xdr:sp>
      <xdr:nvSpPr>
        <xdr:cNvPr id="597" name="Line 597"/>
        <xdr:cNvSpPr>
          <a:spLocks/>
        </xdr:cNvSpPr>
      </xdr:nvSpPr>
      <xdr:spPr>
        <a:xfrm>
          <a:off x="33251775" y="595312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581025</xdr:colOff>
      <xdr:row>24</xdr:row>
      <xdr:rowOff>152400</xdr:rowOff>
    </xdr:from>
    <xdr:to>
      <xdr:col>56</xdr:col>
      <xdr:colOff>28575</xdr:colOff>
      <xdr:row>25</xdr:row>
      <xdr:rowOff>9525</xdr:rowOff>
    </xdr:to>
    <xdr:sp>
      <xdr:nvSpPr>
        <xdr:cNvPr id="598" name="Line 598"/>
        <xdr:cNvSpPr>
          <a:spLocks/>
        </xdr:cNvSpPr>
      </xdr:nvSpPr>
      <xdr:spPr>
        <a:xfrm flipV="1">
          <a:off x="33613725" y="6086475"/>
          <a:ext cx="66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24</xdr:row>
      <xdr:rowOff>47625</xdr:rowOff>
    </xdr:from>
    <xdr:to>
      <xdr:col>52</xdr:col>
      <xdr:colOff>190500</xdr:colOff>
      <xdr:row>24</xdr:row>
      <xdr:rowOff>133350</xdr:rowOff>
    </xdr:to>
    <xdr:sp>
      <xdr:nvSpPr>
        <xdr:cNvPr id="599" name="Line 599"/>
        <xdr:cNvSpPr>
          <a:spLocks/>
        </xdr:cNvSpPr>
      </xdr:nvSpPr>
      <xdr:spPr>
        <a:xfrm>
          <a:off x="32004000" y="598170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24</xdr:row>
      <xdr:rowOff>38100</xdr:rowOff>
    </xdr:from>
    <xdr:to>
      <xdr:col>50</xdr:col>
      <xdr:colOff>104775</xdr:colOff>
      <xdr:row>24</xdr:row>
      <xdr:rowOff>76200</xdr:rowOff>
    </xdr:to>
    <xdr:sp>
      <xdr:nvSpPr>
        <xdr:cNvPr id="600" name="Line 600"/>
        <xdr:cNvSpPr>
          <a:spLocks/>
        </xdr:cNvSpPr>
      </xdr:nvSpPr>
      <xdr:spPr>
        <a:xfrm>
          <a:off x="30699075" y="59721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24</xdr:row>
      <xdr:rowOff>142875</xdr:rowOff>
    </xdr:from>
    <xdr:to>
      <xdr:col>51</xdr:col>
      <xdr:colOff>381000</xdr:colOff>
      <xdr:row>24</xdr:row>
      <xdr:rowOff>142875</xdr:rowOff>
    </xdr:to>
    <xdr:sp>
      <xdr:nvSpPr>
        <xdr:cNvPr id="601" name="Line 601"/>
        <xdr:cNvSpPr>
          <a:spLocks/>
        </xdr:cNvSpPr>
      </xdr:nvSpPr>
      <xdr:spPr>
        <a:xfrm>
          <a:off x="31213425" y="6076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24</xdr:row>
      <xdr:rowOff>47625</xdr:rowOff>
    </xdr:from>
    <xdr:to>
      <xdr:col>51</xdr:col>
      <xdr:colOff>0</xdr:colOff>
      <xdr:row>24</xdr:row>
      <xdr:rowOff>142875</xdr:rowOff>
    </xdr:to>
    <xdr:sp>
      <xdr:nvSpPr>
        <xdr:cNvPr id="602" name="Line 602"/>
        <xdr:cNvSpPr>
          <a:spLocks/>
        </xdr:cNvSpPr>
      </xdr:nvSpPr>
      <xdr:spPr>
        <a:xfrm>
          <a:off x="30699075" y="5981700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30</xdr:row>
      <xdr:rowOff>47625</xdr:rowOff>
    </xdr:from>
    <xdr:to>
      <xdr:col>49</xdr:col>
      <xdr:colOff>57150</xdr:colOff>
      <xdr:row>31</xdr:row>
      <xdr:rowOff>114300</xdr:rowOff>
    </xdr:to>
    <xdr:sp>
      <xdr:nvSpPr>
        <xdr:cNvPr id="603" name="Rectangle 603"/>
        <xdr:cNvSpPr>
          <a:spLocks/>
        </xdr:cNvSpPr>
      </xdr:nvSpPr>
      <xdr:spPr>
        <a:xfrm>
          <a:off x="29813250" y="69913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37</xdr:row>
      <xdr:rowOff>38100</xdr:rowOff>
    </xdr:from>
    <xdr:to>
      <xdr:col>49</xdr:col>
      <xdr:colOff>47625</xdr:colOff>
      <xdr:row>38</xdr:row>
      <xdr:rowOff>104775</xdr:rowOff>
    </xdr:to>
    <xdr:sp>
      <xdr:nvSpPr>
        <xdr:cNvPr id="604" name="Rectangle 604"/>
        <xdr:cNvSpPr>
          <a:spLocks/>
        </xdr:cNvSpPr>
      </xdr:nvSpPr>
      <xdr:spPr>
        <a:xfrm>
          <a:off x="29803725" y="8115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24</xdr:row>
      <xdr:rowOff>28575</xdr:rowOff>
    </xdr:from>
    <xdr:to>
      <xdr:col>48</xdr:col>
      <xdr:colOff>552450</xdr:colOff>
      <xdr:row>25</xdr:row>
      <xdr:rowOff>38100</xdr:rowOff>
    </xdr:to>
    <xdr:sp>
      <xdr:nvSpPr>
        <xdr:cNvPr id="605" name="Line 605"/>
        <xdr:cNvSpPr>
          <a:spLocks/>
        </xdr:cNvSpPr>
      </xdr:nvSpPr>
      <xdr:spPr>
        <a:xfrm>
          <a:off x="29927550" y="5962650"/>
          <a:ext cx="0" cy="171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26</xdr:row>
      <xdr:rowOff>104775</xdr:rowOff>
    </xdr:from>
    <xdr:to>
      <xdr:col>48</xdr:col>
      <xdr:colOff>561975</xdr:colOff>
      <xdr:row>30</xdr:row>
      <xdr:rowOff>47625</xdr:rowOff>
    </xdr:to>
    <xdr:sp>
      <xdr:nvSpPr>
        <xdr:cNvPr id="606" name="Line 606"/>
        <xdr:cNvSpPr>
          <a:spLocks/>
        </xdr:cNvSpPr>
      </xdr:nvSpPr>
      <xdr:spPr>
        <a:xfrm flipH="1">
          <a:off x="29927550" y="6400800"/>
          <a:ext cx="9525" cy="590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31</xdr:row>
      <xdr:rowOff>104775</xdr:rowOff>
    </xdr:from>
    <xdr:to>
      <xdr:col>48</xdr:col>
      <xdr:colOff>552450</xdr:colOff>
      <xdr:row>37</xdr:row>
      <xdr:rowOff>38100</xdr:rowOff>
    </xdr:to>
    <xdr:sp>
      <xdr:nvSpPr>
        <xdr:cNvPr id="607" name="Line 607"/>
        <xdr:cNvSpPr>
          <a:spLocks/>
        </xdr:cNvSpPr>
      </xdr:nvSpPr>
      <xdr:spPr>
        <a:xfrm>
          <a:off x="29927550" y="7210425"/>
          <a:ext cx="0" cy="904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30</xdr:row>
      <xdr:rowOff>38100</xdr:rowOff>
    </xdr:from>
    <xdr:to>
      <xdr:col>49</xdr:col>
      <xdr:colOff>66675</xdr:colOff>
      <xdr:row>31</xdr:row>
      <xdr:rowOff>104775</xdr:rowOff>
    </xdr:to>
    <xdr:sp>
      <xdr:nvSpPr>
        <xdr:cNvPr id="608" name="Rectangle 608"/>
        <xdr:cNvSpPr>
          <a:spLocks/>
        </xdr:cNvSpPr>
      </xdr:nvSpPr>
      <xdr:spPr>
        <a:xfrm>
          <a:off x="29822775" y="69818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29</xdr:row>
      <xdr:rowOff>19050</xdr:rowOff>
    </xdr:from>
    <xdr:to>
      <xdr:col>50</xdr:col>
      <xdr:colOff>66675</xdr:colOff>
      <xdr:row>29</xdr:row>
      <xdr:rowOff>19050</xdr:rowOff>
    </xdr:to>
    <xdr:sp>
      <xdr:nvSpPr>
        <xdr:cNvPr id="609" name="Line 609"/>
        <xdr:cNvSpPr>
          <a:spLocks/>
        </xdr:cNvSpPr>
      </xdr:nvSpPr>
      <xdr:spPr>
        <a:xfrm>
          <a:off x="29927550" y="6800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35</xdr:row>
      <xdr:rowOff>0</xdr:rowOff>
    </xdr:from>
    <xdr:to>
      <xdr:col>50</xdr:col>
      <xdr:colOff>123825</xdr:colOff>
      <xdr:row>35</xdr:row>
      <xdr:rowOff>0</xdr:rowOff>
    </xdr:to>
    <xdr:sp>
      <xdr:nvSpPr>
        <xdr:cNvPr id="610" name="Line 610"/>
        <xdr:cNvSpPr>
          <a:spLocks/>
        </xdr:cNvSpPr>
      </xdr:nvSpPr>
      <xdr:spPr>
        <a:xfrm>
          <a:off x="29927550" y="7753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352425</xdr:colOff>
      <xdr:row>36</xdr:row>
      <xdr:rowOff>47625</xdr:rowOff>
    </xdr:from>
    <xdr:to>
      <xdr:col>48</xdr:col>
      <xdr:colOff>133350</xdr:colOff>
      <xdr:row>39</xdr:row>
      <xdr:rowOff>57150</xdr:rowOff>
    </xdr:to>
    <xdr:sp>
      <xdr:nvSpPr>
        <xdr:cNvPr id="611" name="Rectangle 611"/>
        <xdr:cNvSpPr>
          <a:spLocks/>
        </xdr:cNvSpPr>
      </xdr:nvSpPr>
      <xdr:spPr>
        <a:xfrm>
          <a:off x="29117925" y="7962900"/>
          <a:ext cx="390525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Школьный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48</xdr:col>
      <xdr:colOff>123825</xdr:colOff>
      <xdr:row>37</xdr:row>
      <xdr:rowOff>152400</xdr:rowOff>
    </xdr:from>
    <xdr:to>
      <xdr:col>48</xdr:col>
      <xdr:colOff>419100</xdr:colOff>
      <xdr:row>37</xdr:row>
      <xdr:rowOff>152400</xdr:rowOff>
    </xdr:to>
    <xdr:sp>
      <xdr:nvSpPr>
        <xdr:cNvPr id="612" name="Line 612"/>
        <xdr:cNvSpPr>
          <a:spLocks/>
        </xdr:cNvSpPr>
      </xdr:nvSpPr>
      <xdr:spPr>
        <a:xfrm flipH="1">
          <a:off x="29498925" y="8229600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</xdr:colOff>
      <xdr:row>39</xdr:row>
      <xdr:rowOff>152400</xdr:rowOff>
    </xdr:from>
    <xdr:to>
      <xdr:col>49</xdr:col>
      <xdr:colOff>9525</xdr:colOff>
      <xdr:row>39</xdr:row>
      <xdr:rowOff>152400</xdr:rowOff>
    </xdr:to>
    <xdr:sp>
      <xdr:nvSpPr>
        <xdr:cNvPr id="613" name="Line 613"/>
        <xdr:cNvSpPr>
          <a:spLocks/>
        </xdr:cNvSpPr>
      </xdr:nvSpPr>
      <xdr:spPr>
        <a:xfrm>
          <a:off x="29403675" y="855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37</xdr:row>
      <xdr:rowOff>152400</xdr:rowOff>
    </xdr:from>
    <xdr:to>
      <xdr:col>49</xdr:col>
      <xdr:colOff>9525</xdr:colOff>
      <xdr:row>39</xdr:row>
      <xdr:rowOff>152400</xdr:rowOff>
    </xdr:to>
    <xdr:sp>
      <xdr:nvSpPr>
        <xdr:cNvPr id="614" name="Line 614"/>
        <xdr:cNvSpPr>
          <a:spLocks/>
        </xdr:cNvSpPr>
      </xdr:nvSpPr>
      <xdr:spPr>
        <a:xfrm flipH="1" flipV="1">
          <a:off x="29679900" y="8229600"/>
          <a:ext cx="314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590550</xdr:colOff>
      <xdr:row>26</xdr:row>
      <xdr:rowOff>0</xdr:rowOff>
    </xdr:from>
    <xdr:to>
      <xdr:col>49</xdr:col>
      <xdr:colOff>209550</xdr:colOff>
      <xdr:row>26</xdr:row>
      <xdr:rowOff>76200</xdr:rowOff>
    </xdr:to>
    <xdr:sp>
      <xdr:nvSpPr>
        <xdr:cNvPr id="615" name="Line 615"/>
        <xdr:cNvSpPr>
          <a:spLocks/>
        </xdr:cNvSpPr>
      </xdr:nvSpPr>
      <xdr:spPr>
        <a:xfrm>
          <a:off x="29965650" y="6296025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25</xdr:row>
      <xdr:rowOff>152400</xdr:rowOff>
    </xdr:from>
    <xdr:to>
      <xdr:col>48</xdr:col>
      <xdr:colOff>438150</xdr:colOff>
      <xdr:row>25</xdr:row>
      <xdr:rowOff>152400</xdr:rowOff>
    </xdr:to>
    <xdr:sp>
      <xdr:nvSpPr>
        <xdr:cNvPr id="616" name="Line 616"/>
        <xdr:cNvSpPr>
          <a:spLocks/>
        </xdr:cNvSpPr>
      </xdr:nvSpPr>
      <xdr:spPr>
        <a:xfrm flipH="1">
          <a:off x="29708475" y="6248400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29</xdr:row>
      <xdr:rowOff>76200</xdr:rowOff>
    </xdr:from>
    <xdr:to>
      <xdr:col>48</xdr:col>
      <xdr:colOff>447675</xdr:colOff>
      <xdr:row>31</xdr:row>
      <xdr:rowOff>9525</xdr:rowOff>
    </xdr:to>
    <xdr:sp>
      <xdr:nvSpPr>
        <xdr:cNvPr id="617" name="Line 617"/>
        <xdr:cNvSpPr>
          <a:spLocks/>
        </xdr:cNvSpPr>
      </xdr:nvSpPr>
      <xdr:spPr>
        <a:xfrm flipH="1" flipV="1">
          <a:off x="29708475" y="6858000"/>
          <a:ext cx="11430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33</xdr:row>
      <xdr:rowOff>152400</xdr:rowOff>
    </xdr:from>
    <xdr:to>
      <xdr:col>48</xdr:col>
      <xdr:colOff>371475</xdr:colOff>
      <xdr:row>33</xdr:row>
      <xdr:rowOff>152400</xdr:rowOff>
    </xdr:to>
    <xdr:sp>
      <xdr:nvSpPr>
        <xdr:cNvPr id="618" name="Line 618"/>
        <xdr:cNvSpPr>
          <a:spLocks/>
        </xdr:cNvSpPr>
      </xdr:nvSpPr>
      <xdr:spPr>
        <a:xfrm>
          <a:off x="28794075" y="75819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361950</xdr:colOff>
      <xdr:row>30</xdr:row>
      <xdr:rowOff>47625</xdr:rowOff>
    </xdr:from>
    <xdr:to>
      <xdr:col>48</xdr:col>
      <xdr:colOff>390525</xdr:colOff>
      <xdr:row>34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29737050" y="6991350"/>
          <a:ext cx="28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24</xdr:row>
      <xdr:rowOff>152400</xdr:rowOff>
    </xdr:from>
    <xdr:to>
      <xdr:col>48</xdr:col>
      <xdr:colOff>409575</xdr:colOff>
      <xdr:row>24</xdr:row>
      <xdr:rowOff>152400</xdr:rowOff>
    </xdr:to>
    <xdr:sp>
      <xdr:nvSpPr>
        <xdr:cNvPr id="620" name="Line 620"/>
        <xdr:cNvSpPr>
          <a:spLocks/>
        </xdr:cNvSpPr>
      </xdr:nvSpPr>
      <xdr:spPr>
        <a:xfrm>
          <a:off x="28794075" y="6086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25</xdr:row>
      <xdr:rowOff>0</xdr:rowOff>
    </xdr:from>
    <xdr:to>
      <xdr:col>48</xdr:col>
      <xdr:colOff>419100</xdr:colOff>
      <xdr:row>25</xdr:row>
      <xdr:rowOff>142875</xdr:rowOff>
    </xdr:to>
    <xdr:sp>
      <xdr:nvSpPr>
        <xdr:cNvPr id="621" name="Line 621"/>
        <xdr:cNvSpPr>
          <a:spLocks/>
        </xdr:cNvSpPr>
      </xdr:nvSpPr>
      <xdr:spPr>
        <a:xfrm>
          <a:off x="29784675" y="60960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24</xdr:row>
      <xdr:rowOff>0</xdr:rowOff>
    </xdr:from>
    <xdr:to>
      <xdr:col>48</xdr:col>
      <xdr:colOff>219075</xdr:colOff>
      <xdr:row>24</xdr:row>
      <xdr:rowOff>0</xdr:rowOff>
    </xdr:to>
    <xdr:sp>
      <xdr:nvSpPr>
        <xdr:cNvPr id="622" name="Line 622"/>
        <xdr:cNvSpPr>
          <a:spLocks/>
        </xdr:cNvSpPr>
      </xdr:nvSpPr>
      <xdr:spPr>
        <a:xfrm>
          <a:off x="28794075" y="59340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24</xdr:row>
      <xdr:rowOff>0</xdr:rowOff>
    </xdr:from>
    <xdr:to>
      <xdr:col>48</xdr:col>
      <xdr:colOff>552450</xdr:colOff>
      <xdr:row>24</xdr:row>
      <xdr:rowOff>104775</xdr:rowOff>
    </xdr:to>
    <xdr:sp>
      <xdr:nvSpPr>
        <xdr:cNvPr id="623" name="Line 623"/>
        <xdr:cNvSpPr>
          <a:spLocks/>
        </xdr:cNvSpPr>
      </xdr:nvSpPr>
      <xdr:spPr>
        <a:xfrm>
          <a:off x="29594175" y="5934075"/>
          <a:ext cx="3333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138</xdr:row>
      <xdr:rowOff>152400</xdr:rowOff>
    </xdr:from>
    <xdr:to>
      <xdr:col>50</xdr:col>
      <xdr:colOff>304800</xdr:colOff>
      <xdr:row>139</xdr:row>
      <xdr:rowOff>0</xdr:rowOff>
    </xdr:to>
    <xdr:sp>
      <xdr:nvSpPr>
        <xdr:cNvPr id="624" name="Line 624"/>
        <xdr:cNvSpPr>
          <a:spLocks/>
        </xdr:cNvSpPr>
      </xdr:nvSpPr>
      <xdr:spPr>
        <a:xfrm>
          <a:off x="29984700" y="24622125"/>
          <a:ext cx="914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138</xdr:row>
      <xdr:rowOff>142875</xdr:rowOff>
    </xdr:from>
    <xdr:to>
      <xdr:col>50</xdr:col>
      <xdr:colOff>304800</xdr:colOff>
      <xdr:row>138</xdr:row>
      <xdr:rowOff>142875</xdr:rowOff>
    </xdr:to>
    <xdr:sp>
      <xdr:nvSpPr>
        <xdr:cNvPr id="625" name="Line 625"/>
        <xdr:cNvSpPr>
          <a:spLocks/>
        </xdr:cNvSpPr>
      </xdr:nvSpPr>
      <xdr:spPr>
        <a:xfrm>
          <a:off x="30899100" y="2461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137</xdr:row>
      <xdr:rowOff>19050</xdr:rowOff>
    </xdr:from>
    <xdr:to>
      <xdr:col>50</xdr:col>
      <xdr:colOff>285750</xdr:colOff>
      <xdr:row>139</xdr:row>
      <xdr:rowOff>0</xdr:rowOff>
    </xdr:to>
    <xdr:sp>
      <xdr:nvSpPr>
        <xdr:cNvPr id="626" name="Line 626"/>
        <xdr:cNvSpPr>
          <a:spLocks/>
        </xdr:cNvSpPr>
      </xdr:nvSpPr>
      <xdr:spPr>
        <a:xfrm flipV="1">
          <a:off x="30880050" y="24326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119</xdr:row>
      <xdr:rowOff>104775</xdr:rowOff>
    </xdr:from>
    <xdr:to>
      <xdr:col>58</xdr:col>
      <xdr:colOff>304800</xdr:colOff>
      <xdr:row>121</xdr:row>
      <xdr:rowOff>9525</xdr:rowOff>
    </xdr:to>
    <xdr:sp>
      <xdr:nvSpPr>
        <xdr:cNvPr id="627" name="Rectangle 627"/>
        <xdr:cNvSpPr>
          <a:spLocks/>
        </xdr:cNvSpPr>
      </xdr:nvSpPr>
      <xdr:spPr>
        <a:xfrm>
          <a:off x="35547300" y="21497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117</xdr:row>
      <xdr:rowOff>76200</xdr:rowOff>
    </xdr:from>
    <xdr:to>
      <xdr:col>58</xdr:col>
      <xdr:colOff>304800</xdr:colOff>
      <xdr:row>118</xdr:row>
      <xdr:rowOff>142875</xdr:rowOff>
    </xdr:to>
    <xdr:sp>
      <xdr:nvSpPr>
        <xdr:cNvPr id="628" name="Rectangle 628"/>
        <xdr:cNvSpPr>
          <a:spLocks/>
        </xdr:cNvSpPr>
      </xdr:nvSpPr>
      <xdr:spPr>
        <a:xfrm>
          <a:off x="35547300" y="21145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113</xdr:row>
      <xdr:rowOff>28575</xdr:rowOff>
    </xdr:from>
    <xdr:to>
      <xdr:col>58</xdr:col>
      <xdr:colOff>304800</xdr:colOff>
      <xdr:row>114</xdr:row>
      <xdr:rowOff>95250</xdr:rowOff>
    </xdr:to>
    <xdr:sp>
      <xdr:nvSpPr>
        <xdr:cNvPr id="629" name="Rectangle 629"/>
        <xdr:cNvSpPr>
          <a:spLocks/>
        </xdr:cNvSpPr>
      </xdr:nvSpPr>
      <xdr:spPr>
        <a:xfrm>
          <a:off x="35547300" y="20450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127</xdr:row>
      <xdr:rowOff>0</xdr:rowOff>
    </xdr:from>
    <xdr:to>
      <xdr:col>58</xdr:col>
      <xdr:colOff>323850</xdr:colOff>
      <xdr:row>128</xdr:row>
      <xdr:rowOff>66675</xdr:rowOff>
    </xdr:to>
    <xdr:sp>
      <xdr:nvSpPr>
        <xdr:cNvPr id="630" name="Rectangle 630"/>
        <xdr:cNvSpPr>
          <a:spLocks/>
        </xdr:cNvSpPr>
      </xdr:nvSpPr>
      <xdr:spPr>
        <a:xfrm>
          <a:off x="35566350" y="226885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110</xdr:row>
      <xdr:rowOff>57150</xdr:rowOff>
    </xdr:from>
    <xdr:to>
      <xdr:col>58</xdr:col>
      <xdr:colOff>295275</xdr:colOff>
      <xdr:row>111</xdr:row>
      <xdr:rowOff>123825</xdr:rowOff>
    </xdr:to>
    <xdr:sp>
      <xdr:nvSpPr>
        <xdr:cNvPr id="631" name="Rectangle 631"/>
        <xdr:cNvSpPr>
          <a:spLocks/>
        </xdr:cNvSpPr>
      </xdr:nvSpPr>
      <xdr:spPr>
        <a:xfrm>
          <a:off x="35537775" y="19992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314325</xdr:colOff>
      <xdr:row>152</xdr:row>
      <xdr:rowOff>19050</xdr:rowOff>
    </xdr:from>
    <xdr:to>
      <xdr:col>46</xdr:col>
      <xdr:colOff>542925</xdr:colOff>
      <xdr:row>153</xdr:row>
      <xdr:rowOff>85725</xdr:rowOff>
    </xdr:to>
    <xdr:sp>
      <xdr:nvSpPr>
        <xdr:cNvPr id="632" name="Rectangle 632"/>
        <xdr:cNvSpPr>
          <a:spLocks/>
        </xdr:cNvSpPr>
      </xdr:nvSpPr>
      <xdr:spPr>
        <a:xfrm>
          <a:off x="28470225" y="26755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142</xdr:row>
      <xdr:rowOff>0</xdr:rowOff>
    </xdr:from>
    <xdr:to>
      <xdr:col>58</xdr:col>
      <xdr:colOff>323850</xdr:colOff>
      <xdr:row>143</xdr:row>
      <xdr:rowOff>66675</xdr:rowOff>
    </xdr:to>
    <xdr:sp>
      <xdr:nvSpPr>
        <xdr:cNvPr id="633" name="Rectangle 633"/>
        <xdr:cNvSpPr>
          <a:spLocks/>
        </xdr:cNvSpPr>
      </xdr:nvSpPr>
      <xdr:spPr>
        <a:xfrm>
          <a:off x="35566350" y="251174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145</xdr:row>
      <xdr:rowOff>47625</xdr:rowOff>
    </xdr:from>
    <xdr:to>
      <xdr:col>48</xdr:col>
      <xdr:colOff>276225</xdr:colOff>
      <xdr:row>146</xdr:row>
      <xdr:rowOff>114300</xdr:rowOff>
    </xdr:to>
    <xdr:sp>
      <xdr:nvSpPr>
        <xdr:cNvPr id="634" name="Rectangle 634"/>
        <xdr:cNvSpPr>
          <a:spLocks/>
        </xdr:cNvSpPr>
      </xdr:nvSpPr>
      <xdr:spPr>
        <a:xfrm>
          <a:off x="29422725" y="256508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109</xdr:row>
      <xdr:rowOff>142875</xdr:rowOff>
    </xdr:from>
    <xdr:to>
      <xdr:col>60</xdr:col>
      <xdr:colOff>85725</xdr:colOff>
      <xdr:row>109</xdr:row>
      <xdr:rowOff>142875</xdr:rowOff>
    </xdr:to>
    <xdr:sp>
      <xdr:nvSpPr>
        <xdr:cNvPr id="635" name="Line 635"/>
        <xdr:cNvSpPr>
          <a:spLocks/>
        </xdr:cNvSpPr>
      </xdr:nvSpPr>
      <xdr:spPr>
        <a:xfrm>
          <a:off x="36099750" y="19916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115</xdr:row>
      <xdr:rowOff>142875</xdr:rowOff>
    </xdr:from>
    <xdr:to>
      <xdr:col>60</xdr:col>
      <xdr:colOff>85725</xdr:colOff>
      <xdr:row>115</xdr:row>
      <xdr:rowOff>142875</xdr:rowOff>
    </xdr:to>
    <xdr:sp>
      <xdr:nvSpPr>
        <xdr:cNvPr id="636" name="Line 636"/>
        <xdr:cNvSpPr>
          <a:spLocks/>
        </xdr:cNvSpPr>
      </xdr:nvSpPr>
      <xdr:spPr>
        <a:xfrm>
          <a:off x="35652075" y="20888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118</xdr:row>
      <xdr:rowOff>142875</xdr:rowOff>
    </xdr:from>
    <xdr:to>
      <xdr:col>60</xdr:col>
      <xdr:colOff>85725</xdr:colOff>
      <xdr:row>118</xdr:row>
      <xdr:rowOff>142875</xdr:rowOff>
    </xdr:to>
    <xdr:sp>
      <xdr:nvSpPr>
        <xdr:cNvPr id="637" name="Line 637"/>
        <xdr:cNvSpPr>
          <a:spLocks/>
        </xdr:cNvSpPr>
      </xdr:nvSpPr>
      <xdr:spPr>
        <a:xfrm>
          <a:off x="36099750" y="21374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121</xdr:row>
      <xdr:rowOff>142875</xdr:rowOff>
    </xdr:from>
    <xdr:to>
      <xdr:col>60</xdr:col>
      <xdr:colOff>85725</xdr:colOff>
      <xdr:row>121</xdr:row>
      <xdr:rowOff>152400</xdr:rowOff>
    </xdr:to>
    <xdr:sp>
      <xdr:nvSpPr>
        <xdr:cNvPr id="638" name="Line 638"/>
        <xdr:cNvSpPr>
          <a:spLocks/>
        </xdr:cNvSpPr>
      </xdr:nvSpPr>
      <xdr:spPr>
        <a:xfrm flipV="1">
          <a:off x="36090225" y="218598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134</xdr:row>
      <xdr:rowOff>142875</xdr:rowOff>
    </xdr:from>
    <xdr:to>
      <xdr:col>60</xdr:col>
      <xdr:colOff>85725</xdr:colOff>
      <xdr:row>134</xdr:row>
      <xdr:rowOff>142875</xdr:rowOff>
    </xdr:to>
    <xdr:sp>
      <xdr:nvSpPr>
        <xdr:cNvPr id="639" name="Line 639"/>
        <xdr:cNvSpPr>
          <a:spLocks/>
        </xdr:cNvSpPr>
      </xdr:nvSpPr>
      <xdr:spPr>
        <a:xfrm>
          <a:off x="36099750" y="23964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134</xdr:row>
      <xdr:rowOff>142875</xdr:rowOff>
    </xdr:from>
    <xdr:to>
      <xdr:col>60</xdr:col>
      <xdr:colOff>85725</xdr:colOff>
      <xdr:row>134</xdr:row>
      <xdr:rowOff>142875</xdr:rowOff>
    </xdr:to>
    <xdr:sp>
      <xdr:nvSpPr>
        <xdr:cNvPr id="640" name="Line 640"/>
        <xdr:cNvSpPr>
          <a:spLocks/>
        </xdr:cNvSpPr>
      </xdr:nvSpPr>
      <xdr:spPr>
        <a:xfrm>
          <a:off x="35652075" y="239649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109</xdr:row>
      <xdr:rowOff>57150</xdr:rowOff>
    </xdr:from>
    <xdr:to>
      <xdr:col>59</xdr:col>
      <xdr:colOff>28575</xdr:colOff>
      <xdr:row>109</xdr:row>
      <xdr:rowOff>142875</xdr:rowOff>
    </xdr:to>
    <xdr:sp>
      <xdr:nvSpPr>
        <xdr:cNvPr id="641" name="Line 641"/>
        <xdr:cNvSpPr>
          <a:spLocks/>
        </xdr:cNvSpPr>
      </xdr:nvSpPr>
      <xdr:spPr>
        <a:xfrm flipH="1" flipV="1">
          <a:off x="35652075" y="19831050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117</xdr:row>
      <xdr:rowOff>38100</xdr:rowOff>
    </xdr:from>
    <xdr:to>
      <xdr:col>57</xdr:col>
      <xdr:colOff>542925</xdr:colOff>
      <xdr:row>121</xdr:row>
      <xdr:rowOff>133350</xdr:rowOff>
    </xdr:to>
    <xdr:sp>
      <xdr:nvSpPr>
        <xdr:cNvPr id="642" name="Rectangle 642"/>
        <xdr:cNvSpPr>
          <a:spLocks/>
        </xdr:cNvSpPr>
      </xdr:nvSpPr>
      <xdr:spPr>
        <a:xfrm>
          <a:off x="35004375" y="21107400"/>
          <a:ext cx="400050" cy="742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3</a:t>
          </a:r>
        </a:p>
      </xdr:txBody>
    </xdr:sp>
    <xdr:clientData/>
  </xdr:twoCellAnchor>
  <xdr:twoCellAnchor>
    <xdr:from>
      <xdr:col>57</xdr:col>
      <xdr:colOff>142875</xdr:colOff>
      <xdr:row>126</xdr:row>
      <xdr:rowOff>38100</xdr:rowOff>
    </xdr:from>
    <xdr:to>
      <xdr:col>57</xdr:col>
      <xdr:colOff>552450</xdr:colOff>
      <xdr:row>128</xdr:row>
      <xdr:rowOff>152400</xdr:rowOff>
    </xdr:to>
    <xdr:sp>
      <xdr:nvSpPr>
        <xdr:cNvPr id="643" name="Rectangle 643"/>
        <xdr:cNvSpPr>
          <a:spLocks/>
        </xdr:cNvSpPr>
      </xdr:nvSpPr>
      <xdr:spPr>
        <a:xfrm>
          <a:off x="35004375" y="22564725"/>
          <a:ext cx="409575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</a:t>
          </a:r>
        </a:p>
      </xdr:txBody>
    </xdr:sp>
    <xdr:clientData/>
  </xdr:twoCellAnchor>
  <xdr:twoCellAnchor>
    <xdr:from>
      <xdr:col>57</xdr:col>
      <xdr:colOff>533400</xdr:colOff>
      <xdr:row>111</xdr:row>
      <xdr:rowOff>9525</xdr:rowOff>
    </xdr:from>
    <xdr:to>
      <xdr:col>58</xdr:col>
      <xdr:colOff>66675</xdr:colOff>
      <xdr:row>111</xdr:row>
      <xdr:rowOff>9525</xdr:rowOff>
    </xdr:to>
    <xdr:sp>
      <xdr:nvSpPr>
        <xdr:cNvPr id="644" name="Line 644"/>
        <xdr:cNvSpPr>
          <a:spLocks/>
        </xdr:cNvSpPr>
      </xdr:nvSpPr>
      <xdr:spPr>
        <a:xfrm flipH="1">
          <a:off x="35394900" y="201072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109</xdr:row>
      <xdr:rowOff>142875</xdr:rowOff>
    </xdr:from>
    <xdr:to>
      <xdr:col>58</xdr:col>
      <xdr:colOff>9525</xdr:colOff>
      <xdr:row>109</xdr:row>
      <xdr:rowOff>142875</xdr:rowOff>
    </xdr:to>
    <xdr:sp>
      <xdr:nvSpPr>
        <xdr:cNvPr id="645" name="Line 645"/>
        <xdr:cNvSpPr>
          <a:spLocks/>
        </xdr:cNvSpPr>
      </xdr:nvSpPr>
      <xdr:spPr>
        <a:xfrm>
          <a:off x="34880550" y="19916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109</xdr:row>
      <xdr:rowOff>142875</xdr:rowOff>
    </xdr:from>
    <xdr:to>
      <xdr:col>58</xdr:col>
      <xdr:colOff>19050</xdr:colOff>
      <xdr:row>111</xdr:row>
      <xdr:rowOff>9525</xdr:rowOff>
    </xdr:to>
    <xdr:sp>
      <xdr:nvSpPr>
        <xdr:cNvPr id="646" name="Line 646"/>
        <xdr:cNvSpPr>
          <a:spLocks/>
        </xdr:cNvSpPr>
      </xdr:nvSpPr>
      <xdr:spPr>
        <a:xfrm flipH="1">
          <a:off x="35471100" y="199167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533400</xdr:colOff>
      <xdr:row>113</xdr:row>
      <xdr:rowOff>152400</xdr:rowOff>
    </xdr:from>
    <xdr:to>
      <xdr:col>58</xdr:col>
      <xdr:colOff>66675</xdr:colOff>
      <xdr:row>113</xdr:row>
      <xdr:rowOff>152400</xdr:rowOff>
    </xdr:to>
    <xdr:sp>
      <xdr:nvSpPr>
        <xdr:cNvPr id="647" name="Line 647"/>
        <xdr:cNvSpPr>
          <a:spLocks/>
        </xdr:cNvSpPr>
      </xdr:nvSpPr>
      <xdr:spPr>
        <a:xfrm flipH="1">
          <a:off x="35394900" y="20574000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552450</xdr:colOff>
      <xdr:row>117</xdr:row>
      <xdr:rowOff>152400</xdr:rowOff>
    </xdr:from>
    <xdr:to>
      <xdr:col>58</xdr:col>
      <xdr:colOff>66675</xdr:colOff>
      <xdr:row>118</xdr:row>
      <xdr:rowOff>38100</xdr:rowOff>
    </xdr:to>
    <xdr:sp>
      <xdr:nvSpPr>
        <xdr:cNvPr id="648" name="Line 648"/>
        <xdr:cNvSpPr>
          <a:spLocks/>
        </xdr:cNvSpPr>
      </xdr:nvSpPr>
      <xdr:spPr>
        <a:xfrm flipH="1" flipV="1">
          <a:off x="35413950" y="21221700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533400</xdr:colOff>
      <xdr:row>120</xdr:row>
      <xdr:rowOff>57150</xdr:rowOff>
    </xdr:from>
    <xdr:to>
      <xdr:col>58</xdr:col>
      <xdr:colOff>66675</xdr:colOff>
      <xdr:row>121</xdr:row>
      <xdr:rowOff>0</xdr:rowOff>
    </xdr:to>
    <xdr:sp>
      <xdr:nvSpPr>
        <xdr:cNvPr id="649" name="Line 649"/>
        <xdr:cNvSpPr>
          <a:spLocks/>
        </xdr:cNvSpPr>
      </xdr:nvSpPr>
      <xdr:spPr>
        <a:xfrm flipH="1">
          <a:off x="35394900" y="21612225"/>
          <a:ext cx="1428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542925</xdr:colOff>
      <xdr:row>127</xdr:row>
      <xdr:rowOff>133350</xdr:rowOff>
    </xdr:from>
    <xdr:to>
      <xdr:col>58</xdr:col>
      <xdr:colOff>85725</xdr:colOff>
      <xdr:row>127</xdr:row>
      <xdr:rowOff>133350</xdr:rowOff>
    </xdr:to>
    <xdr:sp>
      <xdr:nvSpPr>
        <xdr:cNvPr id="650" name="Line 650"/>
        <xdr:cNvSpPr>
          <a:spLocks/>
        </xdr:cNvSpPr>
      </xdr:nvSpPr>
      <xdr:spPr>
        <a:xfrm flipH="1">
          <a:off x="35404425" y="2282190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116</xdr:row>
      <xdr:rowOff>142875</xdr:rowOff>
    </xdr:from>
    <xdr:to>
      <xdr:col>58</xdr:col>
      <xdr:colOff>9525</xdr:colOff>
      <xdr:row>116</xdr:row>
      <xdr:rowOff>142875</xdr:rowOff>
    </xdr:to>
    <xdr:sp>
      <xdr:nvSpPr>
        <xdr:cNvPr id="651" name="Line 651"/>
        <xdr:cNvSpPr>
          <a:spLocks/>
        </xdr:cNvSpPr>
      </xdr:nvSpPr>
      <xdr:spPr>
        <a:xfrm>
          <a:off x="34880550" y="21050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125</xdr:row>
      <xdr:rowOff>142875</xdr:rowOff>
    </xdr:from>
    <xdr:to>
      <xdr:col>58</xdr:col>
      <xdr:colOff>9525</xdr:colOff>
      <xdr:row>125</xdr:row>
      <xdr:rowOff>142875</xdr:rowOff>
    </xdr:to>
    <xdr:sp>
      <xdr:nvSpPr>
        <xdr:cNvPr id="652" name="Line 652"/>
        <xdr:cNvSpPr>
          <a:spLocks/>
        </xdr:cNvSpPr>
      </xdr:nvSpPr>
      <xdr:spPr>
        <a:xfrm>
          <a:off x="34880550" y="22507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116</xdr:row>
      <xdr:rowOff>142875</xdr:rowOff>
    </xdr:from>
    <xdr:to>
      <xdr:col>58</xdr:col>
      <xdr:colOff>38100</xdr:colOff>
      <xdr:row>118</xdr:row>
      <xdr:rowOff>19050</xdr:rowOff>
    </xdr:to>
    <xdr:sp>
      <xdr:nvSpPr>
        <xdr:cNvPr id="653" name="Line 653"/>
        <xdr:cNvSpPr>
          <a:spLocks/>
        </xdr:cNvSpPr>
      </xdr:nvSpPr>
      <xdr:spPr>
        <a:xfrm>
          <a:off x="35471100" y="21050250"/>
          <a:ext cx="38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</xdr:colOff>
      <xdr:row>125</xdr:row>
      <xdr:rowOff>152400</xdr:rowOff>
    </xdr:from>
    <xdr:to>
      <xdr:col>58</xdr:col>
      <xdr:colOff>28575</xdr:colOff>
      <xdr:row>127</xdr:row>
      <xdr:rowOff>133350</xdr:rowOff>
    </xdr:to>
    <xdr:sp>
      <xdr:nvSpPr>
        <xdr:cNvPr id="654" name="Line 654"/>
        <xdr:cNvSpPr>
          <a:spLocks/>
        </xdr:cNvSpPr>
      </xdr:nvSpPr>
      <xdr:spPr>
        <a:xfrm>
          <a:off x="35480625" y="22517100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118</xdr:row>
      <xdr:rowOff>142875</xdr:rowOff>
    </xdr:from>
    <xdr:to>
      <xdr:col>59</xdr:col>
      <xdr:colOff>19050</xdr:colOff>
      <xdr:row>119</xdr:row>
      <xdr:rowOff>47625</xdr:rowOff>
    </xdr:to>
    <xdr:sp>
      <xdr:nvSpPr>
        <xdr:cNvPr id="655" name="Line 655"/>
        <xdr:cNvSpPr>
          <a:spLocks/>
        </xdr:cNvSpPr>
      </xdr:nvSpPr>
      <xdr:spPr>
        <a:xfrm flipH="1">
          <a:off x="35661600" y="213741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333375</xdr:colOff>
      <xdr:row>142</xdr:row>
      <xdr:rowOff>133350</xdr:rowOff>
    </xdr:from>
    <xdr:to>
      <xdr:col>59</xdr:col>
      <xdr:colOff>247650</xdr:colOff>
      <xdr:row>144</xdr:row>
      <xdr:rowOff>104775</xdr:rowOff>
    </xdr:to>
    <xdr:sp>
      <xdr:nvSpPr>
        <xdr:cNvPr id="656" name="Line 656"/>
        <xdr:cNvSpPr>
          <a:spLocks/>
        </xdr:cNvSpPr>
      </xdr:nvSpPr>
      <xdr:spPr>
        <a:xfrm>
          <a:off x="35804475" y="25250775"/>
          <a:ext cx="5238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143</xdr:row>
      <xdr:rowOff>142875</xdr:rowOff>
    </xdr:from>
    <xdr:to>
      <xdr:col>58</xdr:col>
      <xdr:colOff>552450</xdr:colOff>
      <xdr:row>145</xdr:row>
      <xdr:rowOff>133350</xdr:rowOff>
    </xdr:to>
    <xdr:sp>
      <xdr:nvSpPr>
        <xdr:cNvPr id="657" name="Rectangle 657"/>
        <xdr:cNvSpPr>
          <a:spLocks/>
        </xdr:cNvSpPr>
      </xdr:nvSpPr>
      <xdr:spPr>
        <a:xfrm>
          <a:off x="35661600" y="25422225"/>
          <a:ext cx="36195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м/н Дуэт</a:t>
          </a:r>
        </a:p>
      </xdr:txBody>
    </xdr:sp>
    <xdr:clientData/>
  </xdr:twoCellAnchor>
  <xdr:twoCellAnchor>
    <xdr:from>
      <xdr:col>58</xdr:col>
      <xdr:colOff>228600</xdr:colOff>
      <xdr:row>143</xdr:row>
      <xdr:rowOff>76200</xdr:rowOff>
    </xdr:from>
    <xdr:to>
      <xdr:col>58</xdr:col>
      <xdr:colOff>333375</xdr:colOff>
      <xdr:row>143</xdr:row>
      <xdr:rowOff>152400</xdr:rowOff>
    </xdr:to>
    <xdr:sp>
      <xdr:nvSpPr>
        <xdr:cNvPr id="658" name="Line 658"/>
        <xdr:cNvSpPr>
          <a:spLocks/>
        </xdr:cNvSpPr>
      </xdr:nvSpPr>
      <xdr:spPr>
        <a:xfrm>
          <a:off x="35699700" y="25355550"/>
          <a:ext cx="1047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257175</xdr:colOff>
      <xdr:row>144</xdr:row>
      <xdr:rowOff>104775</xdr:rowOff>
    </xdr:from>
    <xdr:to>
      <xdr:col>62</xdr:col>
      <xdr:colOff>438150</xdr:colOff>
      <xdr:row>144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36337875" y="25546050"/>
          <a:ext cx="2009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142</xdr:row>
      <xdr:rowOff>142875</xdr:rowOff>
    </xdr:from>
    <xdr:to>
      <xdr:col>60</xdr:col>
      <xdr:colOff>85725</xdr:colOff>
      <xdr:row>142</xdr:row>
      <xdr:rowOff>142875</xdr:rowOff>
    </xdr:to>
    <xdr:sp>
      <xdr:nvSpPr>
        <xdr:cNvPr id="660" name="Line 660"/>
        <xdr:cNvSpPr>
          <a:spLocks/>
        </xdr:cNvSpPr>
      </xdr:nvSpPr>
      <xdr:spPr>
        <a:xfrm>
          <a:off x="36099750" y="2526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600075</xdr:colOff>
      <xdr:row>142</xdr:row>
      <xdr:rowOff>142875</xdr:rowOff>
    </xdr:from>
    <xdr:to>
      <xdr:col>60</xdr:col>
      <xdr:colOff>85725</xdr:colOff>
      <xdr:row>142</xdr:row>
      <xdr:rowOff>142875</xdr:rowOff>
    </xdr:to>
    <xdr:sp>
      <xdr:nvSpPr>
        <xdr:cNvPr id="661" name="Line 661"/>
        <xdr:cNvSpPr>
          <a:spLocks/>
        </xdr:cNvSpPr>
      </xdr:nvSpPr>
      <xdr:spPr>
        <a:xfrm>
          <a:off x="36071175" y="25260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600075</xdr:colOff>
      <xdr:row>142</xdr:row>
      <xdr:rowOff>142875</xdr:rowOff>
    </xdr:from>
    <xdr:to>
      <xdr:col>59</xdr:col>
      <xdr:colOff>76200</xdr:colOff>
      <xdr:row>144</xdr:row>
      <xdr:rowOff>9525</xdr:rowOff>
    </xdr:to>
    <xdr:sp>
      <xdr:nvSpPr>
        <xdr:cNvPr id="662" name="Line 662"/>
        <xdr:cNvSpPr>
          <a:spLocks/>
        </xdr:cNvSpPr>
      </xdr:nvSpPr>
      <xdr:spPr>
        <a:xfrm>
          <a:off x="36071175" y="25260300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146</xdr:row>
      <xdr:rowOff>142875</xdr:rowOff>
    </xdr:from>
    <xdr:to>
      <xdr:col>61</xdr:col>
      <xdr:colOff>85725</xdr:colOff>
      <xdr:row>146</xdr:row>
      <xdr:rowOff>142875</xdr:rowOff>
    </xdr:to>
    <xdr:sp>
      <xdr:nvSpPr>
        <xdr:cNvPr id="663" name="Line 663"/>
        <xdr:cNvSpPr>
          <a:spLocks/>
        </xdr:cNvSpPr>
      </xdr:nvSpPr>
      <xdr:spPr>
        <a:xfrm>
          <a:off x="36709350" y="25908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600075</xdr:colOff>
      <xdr:row>146</xdr:row>
      <xdr:rowOff>142875</xdr:rowOff>
    </xdr:from>
    <xdr:to>
      <xdr:col>61</xdr:col>
      <xdr:colOff>85725</xdr:colOff>
      <xdr:row>146</xdr:row>
      <xdr:rowOff>142875</xdr:rowOff>
    </xdr:to>
    <xdr:sp>
      <xdr:nvSpPr>
        <xdr:cNvPr id="664" name="Line 664"/>
        <xdr:cNvSpPr>
          <a:spLocks/>
        </xdr:cNvSpPr>
      </xdr:nvSpPr>
      <xdr:spPr>
        <a:xfrm>
          <a:off x="36680775" y="259080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144</xdr:row>
      <xdr:rowOff>104775</xdr:rowOff>
    </xdr:from>
    <xdr:to>
      <xdr:col>61</xdr:col>
      <xdr:colOff>514350</xdr:colOff>
      <xdr:row>146</xdr:row>
      <xdr:rowOff>142875</xdr:rowOff>
    </xdr:to>
    <xdr:sp>
      <xdr:nvSpPr>
        <xdr:cNvPr id="665" name="Line 665"/>
        <xdr:cNvSpPr>
          <a:spLocks/>
        </xdr:cNvSpPr>
      </xdr:nvSpPr>
      <xdr:spPr>
        <a:xfrm flipV="1">
          <a:off x="37395150" y="25546050"/>
          <a:ext cx="419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162</xdr:row>
      <xdr:rowOff>0</xdr:rowOff>
    </xdr:from>
    <xdr:to>
      <xdr:col>35</xdr:col>
      <xdr:colOff>371475</xdr:colOff>
      <xdr:row>164</xdr:row>
      <xdr:rowOff>57150</xdr:rowOff>
    </xdr:to>
    <xdr:sp>
      <xdr:nvSpPr>
        <xdr:cNvPr id="666" name="Rectangle 666"/>
        <xdr:cNvSpPr>
          <a:spLocks/>
        </xdr:cNvSpPr>
      </xdr:nvSpPr>
      <xdr:spPr>
        <a:xfrm rot="20757824">
          <a:off x="20564475" y="28355925"/>
          <a:ext cx="1257300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Музыкальная школа</a:t>
          </a:r>
        </a:p>
      </xdr:txBody>
    </xdr:sp>
    <xdr:clientData/>
  </xdr:twoCellAnchor>
  <xdr:twoCellAnchor>
    <xdr:from>
      <xdr:col>64</xdr:col>
      <xdr:colOff>600075</xdr:colOff>
      <xdr:row>143</xdr:row>
      <xdr:rowOff>104775</xdr:rowOff>
    </xdr:from>
    <xdr:to>
      <xdr:col>68</xdr:col>
      <xdr:colOff>161925</xdr:colOff>
      <xdr:row>145</xdr:row>
      <xdr:rowOff>76200</xdr:rowOff>
    </xdr:to>
    <xdr:sp>
      <xdr:nvSpPr>
        <xdr:cNvPr id="667" name="Rectangle 667"/>
        <xdr:cNvSpPr>
          <a:spLocks/>
        </xdr:cNvSpPr>
      </xdr:nvSpPr>
      <xdr:spPr>
        <a:xfrm>
          <a:off x="39728775" y="25384125"/>
          <a:ext cx="200025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29А</a:t>
          </a:r>
        </a:p>
      </xdr:txBody>
    </xdr:sp>
    <xdr:clientData/>
  </xdr:twoCellAnchor>
  <xdr:twoCellAnchor>
    <xdr:from>
      <xdr:col>62</xdr:col>
      <xdr:colOff>409575</xdr:colOff>
      <xdr:row>144</xdr:row>
      <xdr:rowOff>104775</xdr:rowOff>
    </xdr:from>
    <xdr:to>
      <xdr:col>64</xdr:col>
      <xdr:colOff>600075</xdr:colOff>
      <xdr:row>144</xdr:row>
      <xdr:rowOff>104775</xdr:rowOff>
    </xdr:to>
    <xdr:sp>
      <xdr:nvSpPr>
        <xdr:cNvPr id="668" name="Line 668"/>
        <xdr:cNvSpPr>
          <a:spLocks/>
        </xdr:cNvSpPr>
      </xdr:nvSpPr>
      <xdr:spPr>
        <a:xfrm>
          <a:off x="38319075" y="2554605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581025</xdr:colOff>
      <xdr:row>144</xdr:row>
      <xdr:rowOff>104775</xdr:rowOff>
    </xdr:from>
    <xdr:to>
      <xdr:col>66</xdr:col>
      <xdr:colOff>361950</xdr:colOff>
      <xdr:row>144</xdr:row>
      <xdr:rowOff>104775</xdr:rowOff>
    </xdr:to>
    <xdr:sp>
      <xdr:nvSpPr>
        <xdr:cNvPr id="669" name="Line 669"/>
        <xdr:cNvSpPr>
          <a:spLocks/>
        </xdr:cNvSpPr>
      </xdr:nvSpPr>
      <xdr:spPr>
        <a:xfrm>
          <a:off x="39709725" y="25546050"/>
          <a:ext cx="100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</xdr:colOff>
      <xdr:row>145</xdr:row>
      <xdr:rowOff>142875</xdr:rowOff>
    </xdr:from>
    <xdr:to>
      <xdr:col>64</xdr:col>
      <xdr:colOff>85725</xdr:colOff>
      <xdr:row>145</xdr:row>
      <xdr:rowOff>142875</xdr:rowOff>
    </xdr:to>
    <xdr:sp>
      <xdr:nvSpPr>
        <xdr:cNvPr id="670" name="Line 670"/>
        <xdr:cNvSpPr>
          <a:spLocks/>
        </xdr:cNvSpPr>
      </xdr:nvSpPr>
      <xdr:spPr>
        <a:xfrm>
          <a:off x="38538150" y="25746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145</xdr:row>
      <xdr:rowOff>142875</xdr:rowOff>
    </xdr:from>
    <xdr:to>
      <xdr:col>64</xdr:col>
      <xdr:colOff>85725</xdr:colOff>
      <xdr:row>145</xdr:row>
      <xdr:rowOff>142875</xdr:rowOff>
    </xdr:to>
    <xdr:sp>
      <xdr:nvSpPr>
        <xdr:cNvPr id="671" name="Line 671"/>
        <xdr:cNvSpPr>
          <a:spLocks/>
        </xdr:cNvSpPr>
      </xdr:nvSpPr>
      <xdr:spPr>
        <a:xfrm>
          <a:off x="38509575" y="25746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19050</xdr:colOff>
      <xdr:row>146</xdr:row>
      <xdr:rowOff>142875</xdr:rowOff>
    </xdr:from>
    <xdr:to>
      <xdr:col>67</xdr:col>
      <xdr:colOff>85725</xdr:colOff>
      <xdr:row>146</xdr:row>
      <xdr:rowOff>142875</xdr:rowOff>
    </xdr:to>
    <xdr:sp>
      <xdr:nvSpPr>
        <xdr:cNvPr id="672" name="Line 672"/>
        <xdr:cNvSpPr>
          <a:spLocks/>
        </xdr:cNvSpPr>
      </xdr:nvSpPr>
      <xdr:spPr>
        <a:xfrm>
          <a:off x="40366950" y="25908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600075</xdr:colOff>
      <xdr:row>146</xdr:row>
      <xdr:rowOff>142875</xdr:rowOff>
    </xdr:from>
    <xdr:to>
      <xdr:col>67</xdr:col>
      <xdr:colOff>85725</xdr:colOff>
      <xdr:row>146</xdr:row>
      <xdr:rowOff>142875</xdr:rowOff>
    </xdr:to>
    <xdr:sp>
      <xdr:nvSpPr>
        <xdr:cNvPr id="673" name="Line 673"/>
        <xdr:cNvSpPr>
          <a:spLocks/>
        </xdr:cNvSpPr>
      </xdr:nvSpPr>
      <xdr:spPr>
        <a:xfrm>
          <a:off x="40338375" y="259080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144</xdr:row>
      <xdr:rowOff>104775</xdr:rowOff>
    </xdr:from>
    <xdr:to>
      <xdr:col>64</xdr:col>
      <xdr:colOff>95250</xdr:colOff>
      <xdr:row>145</xdr:row>
      <xdr:rowOff>142875</xdr:rowOff>
    </xdr:to>
    <xdr:sp>
      <xdr:nvSpPr>
        <xdr:cNvPr id="674" name="Line 674"/>
        <xdr:cNvSpPr>
          <a:spLocks/>
        </xdr:cNvSpPr>
      </xdr:nvSpPr>
      <xdr:spPr>
        <a:xfrm flipV="1">
          <a:off x="39223950" y="255460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419100</xdr:colOff>
      <xdr:row>144</xdr:row>
      <xdr:rowOff>95250</xdr:rowOff>
    </xdr:from>
    <xdr:to>
      <xdr:col>66</xdr:col>
      <xdr:colOff>0</xdr:colOff>
      <xdr:row>146</xdr:row>
      <xdr:rowOff>142875</xdr:rowOff>
    </xdr:to>
    <xdr:sp>
      <xdr:nvSpPr>
        <xdr:cNvPr id="675" name="Line 675"/>
        <xdr:cNvSpPr>
          <a:spLocks/>
        </xdr:cNvSpPr>
      </xdr:nvSpPr>
      <xdr:spPr>
        <a:xfrm flipH="1" flipV="1">
          <a:off x="40157400" y="25536525"/>
          <a:ext cx="19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144</xdr:row>
      <xdr:rowOff>142875</xdr:rowOff>
    </xdr:from>
    <xdr:to>
      <xdr:col>58</xdr:col>
      <xdr:colOff>85725</xdr:colOff>
      <xdr:row>144</xdr:row>
      <xdr:rowOff>142875</xdr:rowOff>
    </xdr:to>
    <xdr:sp>
      <xdr:nvSpPr>
        <xdr:cNvPr id="676" name="Line 676"/>
        <xdr:cNvSpPr>
          <a:spLocks/>
        </xdr:cNvSpPr>
      </xdr:nvSpPr>
      <xdr:spPr>
        <a:xfrm>
          <a:off x="34880550" y="25584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600075</xdr:colOff>
      <xdr:row>144</xdr:row>
      <xdr:rowOff>142875</xdr:rowOff>
    </xdr:from>
    <xdr:to>
      <xdr:col>58</xdr:col>
      <xdr:colOff>85725</xdr:colOff>
      <xdr:row>144</xdr:row>
      <xdr:rowOff>142875</xdr:rowOff>
    </xdr:to>
    <xdr:sp>
      <xdr:nvSpPr>
        <xdr:cNvPr id="677" name="Line 677"/>
        <xdr:cNvSpPr>
          <a:spLocks/>
        </xdr:cNvSpPr>
      </xdr:nvSpPr>
      <xdr:spPr>
        <a:xfrm>
          <a:off x="34851975" y="25584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85725</xdr:colOff>
      <xdr:row>143</xdr:row>
      <xdr:rowOff>66675</xdr:rowOff>
    </xdr:from>
    <xdr:to>
      <xdr:col>58</xdr:col>
      <xdr:colOff>257175</xdr:colOff>
      <xdr:row>144</xdr:row>
      <xdr:rowOff>142875</xdr:rowOff>
    </xdr:to>
    <xdr:sp>
      <xdr:nvSpPr>
        <xdr:cNvPr id="678" name="Line 678"/>
        <xdr:cNvSpPr>
          <a:spLocks/>
        </xdr:cNvSpPr>
      </xdr:nvSpPr>
      <xdr:spPr>
        <a:xfrm flipV="1">
          <a:off x="35556825" y="25346025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108</xdr:row>
      <xdr:rowOff>142875</xdr:rowOff>
    </xdr:from>
    <xdr:to>
      <xdr:col>58</xdr:col>
      <xdr:colOff>190500</xdr:colOff>
      <xdr:row>110</xdr:row>
      <xdr:rowOff>57150</xdr:rowOff>
    </xdr:to>
    <xdr:sp>
      <xdr:nvSpPr>
        <xdr:cNvPr id="679" name="Line 679"/>
        <xdr:cNvSpPr>
          <a:spLocks/>
        </xdr:cNvSpPr>
      </xdr:nvSpPr>
      <xdr:spPr>
        <a:xfrm>
          <a:off x="35652075" y="19754850"/>
          <a:ext cx="952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111</xdr:row>
      <xdr:rowOff>133350</xdr:rowOff>
    </xdr:from>
    <xdr:to>
      <xdr:col>58</xdr:col>
      <xdr:colOff>190500</xdr:colOff>
      <xdr:row>113</xdr:row>
      <xdr:rowOff>38100</xdr:rowOff>
    </xdr:to>
    <xdr:sp>
      <xdr:nvSpPr>
        <xdr:cNvPr id="680" name="Line 680"/>
        <xdr:cNvSpPr>
          <a:spLocks/>
        </xdr:cNvSpPr>
      </xdr:nvSpPr>
      <xdr:spPr>
        <a:xfrm>
          <a:off x="35652075" y="20231100"/>
          <a:ext cx="9525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114</xdr:row>
      <xdr:rowOff>95250</xdr:rowOff>
    </xdr:from>
    <xdr:to>
      <xdr:col>58</xdr:col>
      <xdr:colOff>190500</xdr:colOff>
      <xdr:row>117</xdr:row>
      <xdr:rowOff>76200</xdr:rowOff>
    </xdr:to>
    <xdr:sp>
      <xdr:nvSpPr>
        <xdr:cNvPr id="681" name="Line 681"/>
        <xdr:cNvSpPr>
          <a:spLocks/>
        </xdr:cNvSpPr>
      </xdr:nvSpPr>
      <xdr:spPr>
        <a:xfrm>
          <a:off x="35652075" y="20678775"/>
          <a:ext cx="9525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118</xdr:row>
      <xdr:rowOff>142875</xdr:rowOff>
    </xdr:from>
    <xdr:to>
      <xdr:col>58</xdr:col>
      <xdr:colOff>190500</xdr:colOff>
      <xdr:row>119</xdr:row>
      <xdr:rowOff>104775</xdr:rowOff>
    </xdr:to>
    <xdr:sp>
      <xdr:nvSpPr>
        <xdr:cNvPr id="682" name="Line 682"/>
        <xdr:cNvSpPr>
          <a:spLocks/>
        </xdr:cNvSpPr>
      </xdr:nvSpPr>
      <xdr:spPr>
        <a:xfrm>
          <a:off x="35661600" y="2137410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121</xdr:row>
      <xdr:rowOff>19050</xdr:rowOff>
    </xdr:from>
    <xdr:to>
      <xdr:col>58</xdr:col>
      <xdr:colOff>190500</xdr:colOff>
      <xdr:row>127</xdr:row>
      <xdr:rowOff>9525</xdr:rowOff>
    </xdr:to>
    <xdr:sp>
      <xdr:nvSpPr>
        <xdr:cNvPr id="683" name="Line 683"/>
        <xdr:cNvSpPr>
          <a:spLocks/>
        </xdr:cNvSpPr>
      </xdr:nvSpPr>
      <xdr:spPr>
        <a:xfrm>
          <a:off x="35661600" y="21736050"/>
          <a:ext cx="0" cy="962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128</xdr:row>
      <xdr:rowOff>76200</xdr:rowOff>
    </xdr:from>
    <xdr:to>
      <xdr:col>58</xdr:col>
      <xdr:colOff>200025</xdr:colOff>
      <xdr:row>142</xdr:row>
      <xdr:rowOff>0</xdr:rowOff>
    </xdr:to>
    <xdr:sp>
      <xdr:nvSpPr>
        <xdr:cNvPr id="684" name="Line 684"/>
        <xdr:cNvSpPr>
          <a:spLocks/>
        </xdr:cNvSpPr>
      </xdr:nvSpPr>
      <xdr:spPr>
        <a:xfrm>
          <a:off x="35661600" y="22926675"/>
          <a:ext cx="9525" cy="2190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323850</xdr:colOff>
      <xdr:row>142</xdr:row>
      <xdr:rowOff>104775</xdr:rowOff>
    </xdr:from>
    <xdr:to>
      <xdr:col>58</xdr:col>
      <xdr:colOff>95250</xdr:colOff>
      <xdr:row>143</xdr:row>
      <xdr:rowOff>152400</xdr:rowOff>
    </xdr:to>
    <xdr:sp>
      <xdr:nvSpPr>
        <xdr:cNvPr id="685" name="Line 685"/>
        <xdr:cNvSpPr>
          <a:spLocks/>
        </xdr:cNvSpPr>
      </xdr:nvSpPr>
      <xdr:spPr>
        <a:xfrm flipH="1">
          <a:off x="32746950" y="25222200"/>
          <a:ext cx="2819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276225</xdr:colOff>
      <xdr:row>143</xdr:row>
      <xdr:rowOff>152400</xdr:rowOff>
    </xdr:from>
    <xdr:to>
      <xdr:col>53</xdr:col>
      <xdr:colOff>314325</xdr:colOff>
      <xdr:row>145</xdr:row>
      <xdr:rowOff>152400</xdr:rowOff>
    </xdr:to>
    <xdr:sp>
      <xdr:nvSpPr>
        <xdr:cNvPr id="686" name="Line 686"/>
        <xdr:cNvSpPr>
          <a:spLocks/>
        </xdr:cNvSpPr>
      </xdr:nvSpPr>
      <xdr:spPr>
        <a:xfrm flipH="1">
          <a:off x="29651325" y="25431750"/>
          <a:ext cx="30861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146</xdr:row>
      <xdr:rowOff>123825</xdr:rowOff>
    </xdr:from>
    <xdr:to>
      <xdr:col>48</xdr:col>
      <xdr:colOff>209550</xdr:colOff>
      <xdr:row>151</xdr:row>
      <xdr:rowOff>104775</xdr:rowOff>
    </xdr:to>
    <xdr:sp>
      <xdr:nvSpPr>
        <xdr:cNvPr id="687" name="Line 687"/>
        <xdr:cNvSpPr>
          <a:spLocks/>
        </xdr:cNvSpPr>
      </xdr:nvSpPr>
      <xdr:spPr>
        <a:xfrm>
          <a:off x="29517975" y="25888950"/>
          <a:ext cx="666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542925</xdr:colOff>
      <xdr:row>151</xdr:row>
      <xdr:rowOff>104775</xdr:rowOff>
    </xdr:from>
    <xdr:to>
      <xdr:col>48</xdr:col>
      <xdr:colOff>200025</xdr:colOff>
      <xdr:row>152</xdr:row>
      <xdr:rowOff>95250</xdr:rowOff>
    </xdr:to>
    <xdr:sp>
      <xdr:nvSpPr>
        <xdr:cNvPr id="688" name="Line 688"/>
        <xdr:cNvSpPr>
          <a:spLocks/>
        </xdr:cNvSpPr>
      </xdr:nvSpPr>
      <xdr:spPr>
        <a:xfrm flipH="1">
          <a:off x="28698825" y="26679525"/>
          <a:ext cx="8763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145</xdr:row>
      <xdr:rowOff>152400</xdr:rowOff>
    </xdr:from>
    <xdr:to>
      <xdr:col>54</xdr:col>
      <xdr:colOff>85725</xdr:colOff>
      <xdr:row>145</xdr:row>
      <xdr:rowOff>152400</xdr:rowOff>
    </xdr:to>
    <xdr:sp>
      <xdr:nvSpPr>
        <xdr:cNvPr id="689" name="Line 689"/>
        <xdr:cNvSpPr>
          <a:spLocks/>
        </xdr:cNvSpPr>
      </xdr:nvSpPr>
      <xdr:spPr>
        <a:xfrm>
          <a:off x="32432625" y="25755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145</xdr:row>
      <xdr:rowOff>152400</xdr:rowOff>
    </xdr:from>
    <xdr:to>
      <xdr:col>54</xdr:col>
      <xdr:colOff>85725</xdr:colOff>
      <xdr:row>145</xdr:row>
      <xdr:rowOff>152400</xdr:rowOff>
    </xdr:to>
    <xdr:sp>
      <xdr:nvSpPr>
        <xdr:cNvPr id="690" name="Line 690"/>
        <xdr:cNvSpPr>
          <a:spLocks/>
        </xdr:cNvSpPr>
      </xdr:nvSpPr>
      <xdr:spPr>
        <a:xfrm>
          <a:off x="32432625" y="25755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371475</xdr:colOff>
      <xdr:row>144</xdr:row>
      <xdr:rowOff>133350</xdr:rowOff>
    </xdr:from>
    <xdr:to>
      <xdr:col>53</xdr:col>
      <xdr:colOff>9525</xdr:colOff>
      <xdr:row>145</xdr:row>
      <xdr:rowOff>152400</xdr:rowOff>
    </xdr:to>
    <xdr:sp>
      <xdr:nvSpPr>
        <xdr:cNvPr id="691" name="Line 691"/>
        <xdr:cNvSpPr>
          <a:spLocks/>
        </xdr:cNvSpPr>
      </xdr:nvSpPr>
      <xdr:spPr>
        <a:xfrm flipH="1" flipV="1">
          <a:off x="31575375" y="25574625"/>
          <a:ext cx="857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143</xdr:row>
      <xdr:rowOff>76200</xdr:rowOff>
    </xdr:from>
    <xdr:to>
      <xdr:col>55</xdr:col>
      <xdr:colOff>219075</xdr:colOff>
      <xdr:row>145</xdr:row>
      <xdr:rowOff>152400</xdr:rowOff>
    </xdr:to>
    <xdr:sp>
      <xdr:nvSpPr>
        <xdr:cNvPr id="692" name="Line 692"/>
        <xdr:cNvSpPr>
          <a:spLocks/>
        </xdr:cNvSpPr>
      </xdr:nvSpPr>
      <xdr:spPr>
        <a:xfrm flipV="1">
          <a:off x="33127950" y="25355550"/>
          <a:ext cx="73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148</xdr:row>
      <xdr:rowOff>152400</xdr:rowOff>
    </xdr:from>
    <xdr:to>
      <xdr:col>47</xdr:col>
      <xdr:colOff>571500</xdr:colOff>
      <xdr:row>149</xdr:row>
      <xdr:rowOff>9525</xdr:rowOff>
    </xdr:to>
    <xdr:sp>
      <xdr:nvSpPr>
        <xdr:cNvPr id="693" name="Line 693"/>
        <xdr:cNvSpPr>
          <a:spLocks/>
        </xdr:cNvSpPr>
      </xdr:nvSpPr>
      <xdr:spPr>
        <a:xfrm>
          <a:off x="28775025" y="26241375"/>
          <a:ext cx="561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148</xdr:row>
      <xdr:rowOff>66675</xdr:rowOff>
    </xdr:from>
    <xdr:to>
      <xdr:col>48</xdr:col>
      <xdr:colOff>171450</xdr:colOff>
      <xdr:row>149</xdr:row>
      <xdr:rowOff>9525</xdr:rowOff>
    </xdr:to>
    <xdr:sp>
      <xdr:nvSpPr>
        <xdr:cNvPr id="694" name="Line 694"/>
        <xdr:cNvSpPr>
          <a:spLocks/>
        </xdr:cNvSpPr>
      </xdr:nvSpPr>
      <xdr:spPr>
        <a:xfrm flipV="1">
          <a:off x="29337000" y="261556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149</xdr:row>
      <xdr:rowOff>19050</xdr:rowOff>
    </xdr:from>
    <xdr:to>
      <xdr:col>48</xdr:col>
      <xdr:colOff>47625</xdr:colOff>
      <xdr:row>151</xdr:row>
      <xdr:rowOff>114300</xdr:rowOff>
    </xdr:to>
    <xdr:sp>
      <xdr:nvSpPr>
        <xdr:cNvPr id="695" name="Line 695"/>
        <xdr:cNvSpPr>
          <a:spLocks/>
        </xdr:cNvSpPr>
      </xdr:nvSpPr>
      <xdr:spPr>
        <a:xfrm>
          <a:off x="29337000" y="26269950"/>
          <a:ext cx="85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371475</xdr:colOff>
      <xdr:row>151</xdr:row>
      <xdr:rowOff>114300</xdr:rowOff>
    </xdr:from>
    <xdr:to>
      <xdr:col>46</xdr:col>
      <xdr:colOff>466725</xdr:colOff>
      <xdr:row>152</xdr:row>
      <xdr:rowOff>9525</xdr:rowOff>
    </xdr:to>
    <xdr:sp>
      <xdr:nvSpPr>
        <xdr:cNvPr id="696" name="Line 696"/>
        <xdr:cNvSpPr>
          <a:spLocks/>
        </xdr:cNvSpPr>
      </xdr:nvSpPr>
      <xdr:spPr>
        <a:xfrm flipH="1" flipV="1">
          <a:off x="28527375" y="26689050"/>
          <a:ext cx="952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148</xdr:row>
      <xdr:rowOff>104775</xdr:rowOff>
    </xdr:from>
    <xdr:to>
      <xdr:col>46</xdr:col>
      <xdr:colOff>590550</xdr:colOff>
      <xdr:row>151</xdr:row>
      <xdr:rowOff>133350</xdr:rowOff>
    </xdr:to>
    <xdr:sp>
      <xdr:nvSpPr>
        <xdr:cNvPr id="697" name="Rectangle 697"/>
        <xdr:cNvSpPr>
          <a:spLocks/>
        </xdr:cNvSpPr>
      </xdr:nvSpPr>
      <xdr:spPr>
        <a:xfrm rot="21192019">
          <a:off x="27698700" y="26193750"/>
          <a:ext cx="1047750" cy="5143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31
</a:t>
          </a:r>
        </a:p>
      </xdr:txBody>
    </xdr:sp>
    <xdr:clientData/>
  </xdr:twoCellAnchor>
  <xdr:twoCellAnchor>
    <xdr:from>
      <xdr:col>46</xdr:col>
      <xdr:colOff>400050</xdr:colOff>
      <xdr:row>153</xdr:row>
      <xdr:rowOff>57150</xdr:rowOff>
    </xdr:from>
    <xdr:to>
      <xdr:col>46</xdr:col>
      <xdr:colOff>447675</xdr:colOff>
      <xdr:row>154</xdr:row>
      <xdr:rowOff>95250</xdr:rowOff>
    </xdr:to>
    <xdr:sp>
      <xdr:nvSpPr>
        <xdr:cNvPr id="698" name="Line 698"/>
        <xdr:cNvSpPr>
          <a:spLocks/>
        </xdr:cNvSpPr>
      </xdr:nvSpPr>
      <xdr:spPr>
        <a:xfrm>
          <a:off x="28555950" y="26955750"/>
          <a:ext cx="476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438150</xdr:colOff>
      <xdr:row>154</xdr:row>
      <xdr:rowOff>123825</xdr:rowOff>
    </xdr:from>
    <xdr:to>
      <xdr:col>47</xdr:col>
      <xdr:colOff>57150</xdr:colOff>
      <xdr:row>156</xdr:row>
      <xdr:rowOff>19050</xdr:rowOff>
    </xdr:to>
    <xdr:sp>
      <xdr:nvSpPr>
        <xdr:cNvPr id="699" name="Rectangle 699"/>
        <xdr:cNvSpPr>
          <a:spLocks/>
        </xdr:cNvSpPr>
      </xdr:nvSpPr>
      <xdr:spPr>
        <a:xfrm rot="21084246">
          <a:off x="27984450" y="27184350"/>
          <a:ext cx="838200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45</xdr:col>
      <xdr:colOff>9525</xdr:colOff>
      <xdr:row>154</xdr:row>
      <xdr:rowOff>0</xdr:rowOff>
    </xdr:from>
    <xdr:to>
      <xdr:col>45</xdr:col>
      <xdr:colOff>571500</xdr:colOff>
      <xdr:row>154</xdr:row>
      <xdr:rowOff>9525</xdr:rowOff>
    </xdr:to>
    <xdr:sp>
      <xdr:nvSpPr>
        <xdr:cNvPr id="700" name="Line 700"/>
        <xdr:cNvSpPr>
          <a:spLocks/>
        </xdr:cNvSpPr>
      </xdr:nvSpPr>
      <xdr:spPr>
        <a:xfrm>
          <a:off x="27555825" y="2706052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155</xdr:row>
      <xdr:rowOff>0</xdr:rowOff>
    </xdr:from>
    <xdr:to>
      <xdr:col>49</xdr:col>
      <xdr:colOff>57150</xdr:colOff>
      <xdr:row>155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29365575" y="27222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581025</xdr:colOff>
      <xdr:row>151</xdr:row>
      <xdr:rowOff>142875</xdr:rowOff>
    </xdr:from>
    <xdr:to>
      <xdr:col>46</xdr:col>
      <xdr:colOff>390525</xdr:colOff>
      <xdr:row>154</xdr:row>
      <xdr:rowOff>9525</xdr:rowOff>
    </xdr:to>
    <xdr:sp>
      <xdr:nvSpPr>
        <xdr:cNvPr id="702" name="Line 702"/>
        <xdr:cNvSpPr>
          <a:spLocks/>
        </xdr:cNvSpPr>
      </xdr:nvSpPr>
      <xdr:spPr>
        <a:xfrm flipV="1">
          <a:off x="28127325" y="26717625"/>
          <a:ext cx="419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154</xdr:row>
      <xdr:rowOff>19050</xdr:rowOff>
    </xdr:from>
    <xdr:to>
      <xdr:col>48</xdr:col>
      <xdr:colOff>19050</xdr:colOff>
      <xdr:row>154</xdr:row>
      <xdr:rowOff>19050</xdr:rowOff>
    </xdr:to>
    <xdr:sp>
      <xdr:nvSpPr>
        <xdr:cNvPr id="703" name="Line 703"/>
        <xdr:cNvSpPr>
          <a:spLocks/>
        </xdr:cNvSpPr>
      </xdr:nvSpPr>
      <xdr:spPr>
        <a:xfrm>
          <a:off x="29394150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153</xdr:row>
      <xdr:rowOff>152400</xdr:rowOff>
    </xdr:from>
    <xdr:to>
      <xdr:col>48</xdr:col>
      <xdr:colOff>19050</xdr:colOff>
      <xdr:row>155</xdr:row>
      <xdr:rowOff>9525</xdr:rowOff>
    </xdr:to>
    <xdr:sp>
      <xdr:nvSpPr>
        <xdr:cNvPr id="704" name="Line 704"/>
        <xdr:cNvSpPr>
          <a:spLocks/>
        </xdr:cNvSpPr>
      </xdr:nvSpPr>
      <xdr:spPr>
        <a:xfrm flipH="1" flipV="1">
          <a:off x="28575000" y="27051000"/>
          <a:ext cx="819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190500</xdr:colOff>
      <xdr:row>146</xdr:row>
      <xdr:rowOff>9525</xdr:rowOff>
    </xdr:from>
    <xdr:to>
      <xdr:col>48</xdr:col>
      <xdr:colOff>47625</xdr:colOff>
      <xdr:row>148</xdr:row>
      <xdr:rowOff>0</xdr:rowOff>
    </xdr:to>
    <xdr:sp>
      <xdr:nvSpPr>
        <xdr:cNvPr id="705" name="Line 705"/>
        <xdr:cNvSpPr>
          <a:spLocks/>
        </xdr:cNvSpPr>
      </xdr:nvSpPr>
      <xdr:spPr>
        <a:xfrm flipH="1">
          <a:off x="26517600" y="25774650"/>
          <a:ext cx="29051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145</xdr:row>
      <xdr:rowOff>152400</xdr:rowOff>
    </xdr:from>
    <xdr:to>
      <xdr:col>46</xdr:col>
      <xdr:colOff>0</xdr:colOff>
      <xdr:row>145</xdr:row>
      <xdr:rowOff>152400</xdr:rowOff>
    </xdr:to>
    <xdr:sp>
      <xdr:nvSpPr>
        <xdr:cNvPr id="706" name="Line 706"/>
        <xdr:cNvSpPr>
          <a:spLocks/>
        </xdr:cNvSpPr>
      </xdr:nvSpPr>
      <xdr:spPr>
        <a:xfrm>
          <a:off x="27565350" y="25755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276225</xdr:colOff>
      <xdr:row>145</xdr:row>
      <xdr:rowOff>152400</xdr:rowOff>
    </xdr:from>
    <xdr:to>
      <xdr:col>46</xdr:col>
      <xdr:colOff>0</xdr:colOff>
      <xdr:row>147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27822525" y="25755600"/>
          <a:ext cx="333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162</xdr:row>
      <xdr:rowOff>47625</xdr:rowOff>
    </xdr:from>
    <xdr:to>
      <xdr:col>39</xdr:col>
      <xdr:colOff>409575</xdr:colOff>
      <xdr:row>163</xdr:row>
      <xdr:rowOff>114300</xdr:rowOff>
    </xdr:to>
    <xdr:sp>
      <xdr:nvSpPr>
        <xdr:cNvPr id="708" name="Rectangle 708"/>
        <xdr:cNvSpPr>
          <a:spLocks/>
        </xdr:cNvSpPr>
      </xdr:nvSpPr>
      <xdr:spPr>
        <a:xfrm>
          <a:off x="24069675" y="284035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146</xdr:row>
      <xdr:rowOff>152400</xdr:rowOff>
    </xdr:from>
    <xdr:to>
      <xdr:col>42</xdr:col>
      <xdr:colOff>0</xdr:colOff>
      <xdr:row>146</xdr:row>
      <xdr:rowOff>152400</xdr:rowOff>
    </xdr:to>
    <xdr:sp>
      <xdr:nvSpPr>
        <xdr:cNvPr id="709" name="Line 709"/>
        <xdr:cNvSpPr>
          <a:spLocks/>
        </xdr:cNvSpPr>
      </xdr:nvSpPr>
      <xdr:spPr>
        <a:xfrm>
          <a:off x="25126950" y="25917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600075</xdr:colOff>
      <xdr:row>146</xdr:row>
      <xdr:rowOff>152400</xdr:rowOff>
    </xdr:from>
    <xdr:to>
      <xdr:col>42</xdr:col>
      <xdr:colOff>333375</xdr:colOff>
      <xdr:row>148</xdr:row>
      <xdr:rowOff>47625</xdr:rowOff>
    </xdr:to>
    <xdr:sp>
      <xdr:nvSpPr>
        <xdr:cNvPr id="710" name="Line 710"/>
        <xdr:cNvSpPr>
          <a:spLocks/>
        </xdr:cNvSpPr>
      </xdr:nvSpPr>
      <xdr:spPr>
        <a:xfrm>
          <a:off x="25707975" y="25917525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285750</xdr:colOff>
      <xdr:row>148</xdr:row>
      <xdr:rowOff>76200</xdr:rowOff>
    </xdr:from>
    <xdr:to>
      <xdr:col>40</xdr:col>
      <xdr:colOff>476250</xdr:colOff>
      <xdr:row>149</xdr:row>
      <xdr:rowOff>104775</xdr:rowOff>
    </xdr:to>
    <xdr:sp>
      <xdr:nvSpPr>
        <xdr:cNvPr id="711" name="Oval 711"/>
        <xdr:cNvSpPr>
          <a:spLocks/>
        </xdr:cNvSpPr>
      </xdr:nvSpPr>
      <xdr:spPr>
        <a:xfrm>
          <a:off x="24784050" y="261651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438150</xdr:colOff>
      <xdr:row>147</xdr:row>
      <xdr:rowOff>152400</xdr:rowOff>
    </xdr:from>
    <xdr:to>
      <xdr:col>42</xdr:col>
      <xdr:colOff>19050</xdr:colOff>
      <xdr:row>149</xdr:row>
      <xdr:rowOff>19050</xdr:rowOff>
    </xdr:to>
    <xdr:sp>
      <xdr:nvSpPr>
        <xdr:cNvPr id="712" name="Oval 712"/>
        <xdr:cNvSpPr>
          <a:spLocks/>
        </xdr:cNvSpPr>
      </xdr:nvSpPr>
      <xdr:spPr>
        <a:xfrm>
          <a:off x="25546050" y="2607945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149</xdr:row>
      <xdr:rowOff>123825</xdr:rowOff>
    </xdr:from>
    <xdr:to>
      <xdr:col>42</xdr:col>
      <xdr:colOff>19050</xdr:colOff>
      <xdr:row>151</xdr:row>
      <xdr:rowOff>28575</xdr:rowOff>
    </xdr:to>
    <xdr:sp>
      <xdr:nvSpPr>
        <xdr:cNvPr id="713" name="Rectangle 713"/>
        <xdr:cNvSpPr>
          <a:spLocks/>
        </xdr:cNvSpPr>
      </xdr:nvSpPr>
      <xdr:spPr>
        <a:xfrm rot="21318079">
          <a:off x="24831675" y="26374725"/>
          <a:ext cx="9048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35/2
</a:t>
          </a:r>
        </a:p>
      </xdr:txBody>
    </xdr:sp>
    <xdr:clientData/>
  </xdr:twoCellAnchor>
  <xdr:twoCellAnchor>
    <xdr:from>
      <xdr:col>39</xdr:col>
      <xdr:colOff>600075</xdr:colOff>
      <xdr:row>145</xdr:row>
      <xdr:rowOff>152400</xdr:rowOff>
    </xdr:from>
    <xdr:to>
      <xdr:col>41</xdr:col>
      <xdr:colOff>47625</xdr:colOff>
      <xdr:row>145</xdr:row>
      <xdr:rowOff>152400</xdr:rowOff>
    </xdr:to>
    <xdr:sp>
      <xdr:nvSpPr>
        <xdr:cNvPr id="714" name="Line 714"/>
        <xdr:cNvSpPr>
          <a:spLocks/>
        </xdr:cNvSpPr>
      </xdr:nvSpPr>
      <xdr:spPr>
        <a:xfrm flipH="1">
          <a:off x="24488775" y="2575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276225</xdr:colOff>
      <xdr:row>145</xdr:row>
      <xdr:rowOff>152400</xdr:rowOff>
    </xdr:from>
    <xdr:to>
      <xdr:col>41</xdr:col>
      <xdr:colOff>85725</xdr:colOff>
      <xdr:row>148</xdr:row>
      <xdr:rowOff>142875</xdr:rowOff>
    </xdr:to>
    <xdr:sp>
      <xdr:nvSpPr>
        <xdr:cNvPr id="715" name="Line 715"/>
        <xdr:cNvSpPr>
          <a:spLocks/>
        </xdr:cNvSpPr>
      </xdr:nvSpPr>
      <xdr:spPr>
        <a:xfrm>
          <a:off x="24774525" y="25755600"/>
          <a:ext cx="419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149</xdr:row>
      <xdr:rowOff>114300</xdr:rowOff>
    </xdr:from>
    <xdr:to>
      <xdr:col>40</xdr:col>
      <xdr:colOff>400050</xdr:colOff>
      <xdr:row>149</xdr:row>
      <xdr:rowOff>152400</xdr:rowOff>
    </xdr:to>
    <xdr:sp>
      <xdr:nvSpPr>
        <xdr:cNvPr id="716" name="Line 716"/>
        <xdr:cNvSpPr>
          <a:spLocks/>
        </xdr:cNvSpPr>
      </xdr:nvSpPr>
      <xdr:spPr>
        <a:xfrm>
          <a:off x="24888825" y="26365200"/>
          <a:ext cx="9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148</xdr:row>
      <xdr:rowOff>28575</xdr:rowOff>
    </xdr:from>
    <xdr:to>
      <xdr:col>42</xdr:col>
      <xdr:colOff>590550</xdr:colOff>
      <xdr:row>148</xdr:row>
      <xdr:rowOff>66675</xdr:rowOff>
    </xdr:to>
    <xdr:sp>
      <xdr:nvSpPr>
        <xdr:cNvPr id="717" name="Line 717"/>
        <xdr:cNvSpPr>
          <a:spLocks/>
        </xdr:cNvSpPr>
      </xdr:nvSpPr>
      <xdr:spPr>
        <a:xfrm flipH="1">
          <a:off x="25746075" y="26117550"/>
          <a:ext cx="5619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148</xdr:row>
      <xdr:rowOff>104775</xdr:rowOff>
    </xdr:from>
    <xdr:to>
      <xdr:col>41</xdr:col>
      <xdr:colOff>428625</xdr:colOff>
      <xdr:row>149</xdr:row>
      <xdr:rowOff>0</xdr:rowOff>
    </xdr:to>
    <xdr:sp>
      <xdr:nvSpPr>
        <xdr:cNvPr id="718" name="Line 718"/>
        <xdr:cNvSpPr>
          <a:spLocks/>
        </xdr:cNvSpPr>
      </xdr:nvSpPr>
      <xdr:spPr>
        <a:xfrm flipH="1">
          <a:off x="24984075" y="26193750"/>
          <a:ext cx="5524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148</xdr:row>
      <xdr:rowOff>152400</xdr:rowOff>
    </xdr:from>
    <xdr:to>
      <xdr:col>39</xdr:col>
      <xdr:colOff>600075</xdr:colOff>
      <xdr:row>148</xdr:row>
      <xdr:rowOff>152400</xdr:rowOff>
    </xdr:to>
    <xdr:sp>
      <xdr:nvSpPr>
        <xdr:cNvPr id="719" name="Line 719"/>
        <xdr:cNvSpPr>
          <a:spLocks/>
        </xdr:cNvSpPr>
      </xdr:nvSpPr>
      <xdr:spPr>
        <a:xfrm>
          <a:off x="23898225" y="26241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149</xdr:row>
      <xdr:rowOff>28575</xdr:rowOff>
    </xdr:from>
    <xdr:to>
      <xdr:col>40</xdr:col>
      <xdr:colOff>257175</xdr:colOff>
      <xdr:row>149</xdr:row>
      <xdr:rowOff>38100</xdr:rowOff>
    </xdr:to>
    <xdr:sp>
      <xdr:nvSpPr>
        <xdr:cNvPr id="720" name="Line 720"/>
        <xdr:cNvSpPr>
          <a:spLocks/>
        </xdr:cNvSpPr>
      </xdr:nvSpPr>
      <xdr:spPr>
        <a:xfrm flipH="1">
          <a:off x="24612600" y="26279475"/>
          <a:ext cx="142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149</xdr:row>
      <xdr:rowOff>38100</xdr:rowOff>
    </xdr:from>
    <xdr:to>
      <xdr:col>40</xdr:col>
      <xdr:colOff>142875</xdr:colOff>
      <xdr:row>150</xdr:row>
      <xdr:rowOff>19050</xdr:rowOff>
    </xdr:to>
    <xdr:sp>
      <xdr:nvSpPr>
        <xdr:cNvPr id="721" name="Line 721"/>
        <xdr:cNvSpPr>
          <a:spLocks/>
        </xdr:cNvSpPr>
      </xdr:nvSpPr>
      <xdr:spPr>
        <a:xfrm>
          <a:off x="24622125" y="26289000"/>
          <a:ext cx="190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571500</xdr:colOff>
      <xdr:row>150</xdr:row>
      <xdr:rowOff>0</xdr:rowOff>
    </xdr:from>
    <xdr:to>
      <xdr:col>40</xdr:col>
      <xdr:colOff>133350</xdr:colOff>
      <xdr:row>150</xdr:row>
      <xdr:rowOff>9525</xdr:rowOff>
    </xdr:to>
    <xdr:sp>
      <xdr:nvSpPr>
        <xdr:cNvPr id="722" name="Line 722"/>
        <xdr:cNvSpPr>
          <a:spLocks/>
        </xdr:cNvSpPr>
      </xdr:nvSpPr>
      <xdr:spPr>
        <a:xfrm flipH="1">
          <a:off x="24460200" y="26412825"/>
          <a:ext cx="171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428625</xdr:colOff>
      <xdr:row>149</xdr:row>
      <xdr:rowOff>142875</xdr:rowOff>
    </xdr:from>
    <xdr:to>
      <xdr:col>40</xdr:col>
      <xdr:colOff>9525</xdr:colOff>
      <xdr:row>151</xdr:row>
      <xdr:rowOff>9525</xdr:rowOff>
    </xdr:to>
    <xdr:sp>
      <xdr:nvSpPr>
        <xdr:cNvPr id="723" name="Oval 723"/>
        <xdr:cNvSpPr>
          <a:spLocks/>
        </xdr:cNvSpPr>
      </xdr:nvSpPr>
      <xdr:spPr>
        <a:xfrm>
          <a:off x="24317325" y="263937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150</xdr:row>
      <xdr:rowOff>76200</xdr:rowOff>
    </xdr:from>
    <xdr:to>
      <xdr:col>39</xdr:col>
      <xdr:colOff>409575</xdr:colOff>
      <xdr:row>150</xdr:row>
      <xdr:rowOff>104775</xdr:rowOff>
    </xdr:to>
    <xdr:sp>
      <xdr:nvSpPr>
        <xdr:cNvPr id="724" name="Line 724"/>
        <xdr:cNvSpPr>
          <a:spLocks/>
        </xdr:cNvSpPr>
      </xdr:nvSpPr>
      <xdr:spPr>
        <a:xfrm flipH="1">
          <a:off x="24050625" y="26489025"/>
          <a:ext cx="247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150</xdr:row>
      <xdr:rowOff>104775</xdr:rowOff>
    </xdr:from>
    <xdr:to>
      <xdr:col>39</xdr:col>
      <xdr:colOff>238125</xdr:colOff>
      <xdr:row>155</xdr:row>
      <xdr:rowOff>152400</xdr:rowOff>
    </xdr:to>
    <xdr:sp>
      <xdr:nvSpPr>
        <xdr:cNvPr id="725" name="Line 725"/>
        <xdr:cNvSpPr>
          <a:spLocks/>
        </xdr:cNvSpPr>
      </xdr:nvSpPr>
      <xdr:spPr>
        <a:xfrm>
          <a:off x="24069675" y="26517600"/>
          <a:ext cx="5715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155</xdr:row>
      <xdr:rowOff>152400</xdr:rowOff>
    </xdr:from>
    <xdr:to>
      <xdr:col>39</xdr:col>
      <xdr:colOff>381000</xdr:colOff>
      <xdr:row>157</xdr:row>
      <xdr:rowOff>57150</xdr:rowOff>
    </xdr:to>
    <xdr:sp>
      <xdr:nvSpPr>
        <xdr:cNvPr id="726" name="Rectangle 726"/>
        <xdr:cNvSpPr>
          <a:spLocks/>
        </xdr:cNvSpPr>
      </xdr:nvSpPr>
      <xdr:spPr>
        <a:xfrm>
          <a:off x="24041100" y="27374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157</xdr:row>
      <xdr:rowOff>66675</xdr:rowOff>
    </xdr:from>
    <xdr:to>
      <xdr:col>39</xdr:col>
      <xdr:colOff>295275</xdr:colOff>
      <xdr:row>162</xdr:row>
      <xdr:rowOff>47625</xdr:rowOff>
    </xdr:to>
    <xdr:sp>
      <xdr:nvSpPr>
        <xdr:cNvPr id="727" name="Line 727"/>
        <xdr:cNvSpPr>
          <a:spLocks/>
        </xdr:cNvSpPr>
      </xdr:nvSpPr>
      <xdr:spPr>
        <a:xfrm>
          <a:off x="24126825" y="27612975"/>
          <a:ext cx="571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156</xdr:row>
      <xdr:rowOff>76200</xdr:rowOff>
    </xdr:from>
    <xdr:to>
      <xdr:col>39</xdr:col>
      <xdr:colOff>152400</xdr:colOff>
      <xdr:row>156</xdr:row>
      <xdr:rowOff>76200</xdr:rowOff>
    </xdr:to>
    <xdr:sp>
      <xdr:nvSpPr>
        <xdr:cNvPr id="728" name="Line 728"/>
        <xdr:cNvSpPr>
          <a:spLocks/>
        </xdr:cNvSpPr>
      </xdr:nvSpPr>
      <xdr:spPr>
        <a:xfrm flipH="1">
          <a:off x="23488650" y="2746057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154</xdr:row>
      <xdr:rowOff>9525</xdr:rowOff>
    </xdr:from>
    <xdr:to>
      <xdr:col>38</xdr:col>
      <xdr:colOff>209550</xdr:colOff>
      <xdr:row>156</xdr:row>
      <xdr:rowOff>76200</xdr:rowOff>
    </xdr:to>
    <xdr:sp>
      <xdr:nvSpPr>
        <xdr:cNvPr id="729" name="Line 729"/>
        <xdr:cNvSpPr>
          <a:spLocks/>
        </xdr:cNvSpPr>
      </xdr:nvSpPr>
      <xdr:spPr>
        <a:xfrm flipH="1" flipV="1">
          <a:off x="23469600" y="27070050"/>
          <a:ext cx="1905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161925</xdr:colOff>
      <xdr:row>151</xdr:row>
      <xdr:rowOff>66675</xdr:rowOff>
    </xdr:from>
    <xdr:to>
      <xdr:col>39</xdr:col>
      <xdr:colOff>9525</xdr:colOff>
      <xdr:row>154</xdr:row>
      <xdr:rowOff>9525</xdr:rowOff>
    </xdr:to>
    <xdr:sp>
      <xdr:nvSpPr>
        <xdr:cNvPr id="730" name="Rectangle 730"/>
        <xdr:cNvSpPr>
          <a:spLocks/>
        </xdr:cNvSpPr>
      </xdr:nvSpPr>
      <xdr:spPr>
        <a:xfrm rot="21301814">
          <a:off x="22831425" y="26641425"/>
          <a:ext cx="1066800" cy="4286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39</xdr:col>
      <xdr:colOff>28575</xdr:colOff>
      <xdr:row>156</xdr:row>
      <xdr:rowOff>142875</xdr:rowOff>
    </xdr:from>
    <xdr:to>
      <xdr:col>39</xdr:col>
      <xdr:colOff>142875</xdr:colOff>
      <xdr:row>156</xdr:row>
      <xdr:rowOff>142875</xdr:rowOff>
    </xdr:to>
    <xdr:sp>
      <xdr:nvSpPr>
        <xdr:cNvPr id="731" name="Line 731"/>
        <xdr:cNvSpPr>
          <a:spLocks/>
        </xdr:cNvSpPr>
      </xdr:nvSpPr>
      <xdr:spPr>
        <a:xfrm flipH="1">
          <a:off x="23917275" y="275272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156</xdr:row>
      <xdr:rowOff>152400</xdr:rowOff>
    </xdr:from>
    <xdr:to>
      <xdr:col>39</xdr:col>
      <xdr:colOff>47625</xdr:colOff>
      <xdr:row>158</xdr:row>
      <xdr:rowOff>0</xdr:rowOff>
    </xdr:to>
    <xdr:sp>
      <xdr:nvSpPr>
        <xdr:cNvPr id="732" name="Line 732"/>
        <xdr:cNvSpPr>
          <a:spLocks/>
        </xdr:cNvSpPr>
      </xdr:nvSpPr>
      <xdr:spPr>
        <a:xfrm>
          <a:off x="23917275" y="27536775"/>
          <a:ext cx="190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158</xdr:row>
      <xdr:rowOff>19050</xdr:rowOff>
    </xdr:from>
    <xdr:to>
      <xdr:col>39</xdr:col>
      <xdr:colOff>142875</xdr:colOff>
      <xdr:row>159</xdr:row>
      <xdr:rowOff>76200</xdr:rowOff>
    </xdr:to>
    <xdr:sp>
      <xdr:nvSpPr>
        <xdr:cNvPr id="733" name="Rectangle 733"/>
        <xdr:cNvSpPr>
          <a:spLocks/>
        </xdr:cNvSpPr>
      </xdr:nvSpPr>
      <xdr:spPr>
        <a:xfrm rot="21273579">
          <a:off x="23393400" y="27727275"/>
          <a:ext cx="638175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40</xdr:col>
      <xdr:colOff>0</xdr:colOff>
      <xdr:row>149</xdr:row>
      <xdr:rowOff>0</xdr:rowOff>
    </xdr:from>
    <xdr:to>
      <xdr:col>40</xdr:col>
      <xdr:colOff>66675</xdr:colOff>
      <xdr:row>150</xdr:row>
      <xdr:rowOff>9525</xdr:rowOff>
    </xdr:to>
    <xdr:sp>
      <xdr:nvSpPr>
        <xdr:cNvPr id="734" name="Line 734"/>
        <xdr:cNvSpPr>
          <a:spLocks/>
        </xdr:cNvSpPr>
      </xdr:nvSpPr>
      <xdr:spPr>
        <a:xfrm>
          <a:off x="24498300" y="2625090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149</xdr:row>
      <xdr:rowOff>9525</xdr:rowOff>
    </xdr:from>
    <xdr:to>
      <xdr:col>40</xdr:col>
      <xdr:colOff>142875</xdr:colOff>
      <xdr:row>149</xdr:row>
      <xdr:rowOff>104775</xdr:rowOff>
    </xdr:to>
    <xdr:sp>
      <xdr:nvSpPr>
        <xdr:cNvPr id="735" name="Line 735"/>
        <xdr:cNvSpPr>
          <a:spLocks/>
        </xdr:cNvSpPr>
      </xdr:nvSpPr>
      <xdr:spPr>
        <a:xfrm>
          <a:off x="24517350" y="262604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148</xdr:row>
      <xdr:rowOff>152400</xdr:rowOff>
    </xdr:from>
    <xdr:to>
      <xdr:col>40</xdr:col>
      <xdr:colOff>247650</xdr:colOff>
      <xdr:row>149</xdr:row>
      <xdr:rowOff>9525</xdr:rowOff>
    </xdr:to>
    <xdr:sp>
      <xdr:nvSpPr>
        <xdr:cNvPr id="736" name="Line 736"/>
        <xdr:cNvSpPr>
          <a:spLocks/>
        </xdr:cNvSpPr>
      </xdr:nvSpPr>
      <xdr:spPr>
        <a:xfrm>
          <a:off x="24517350" y="26241375"/>
          <a:ext cx="228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600075</xdr:colOff>
      <xdr:row>152</xdr:row>
      <xdr:rowOff>152400</xdr:rowOff>
    </xdr:from>
    <xdr:to>
      <xdr:col>41</xdr:col>
      <xdr:colOff>47625</xdr:colOff>
      <xdr:row>152</xdr:row>
      <xdr:rowOff>152400</xdr:rowOff>
    </xdr:to>
    <xdr:sp>
      <xdr:nvSpPr>
        <xdr:cNvPr id="737" name="Line 737"/>
        <xdr:cNvSpPr>
          <a:spLocks/>
        </xdr:cNvSpPr>
      </xdr:nvSpPr>
      <xdr:spPr>
        <a:xfrm flipH="1">
          <a:off x="24488775" y="26889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333375</xdr:colOff>
      <xdr:row>150</xdr:row>
      <xdr:rowOff>76200</xdr:rowOff>
    </xdr:from>
    <xdr:to>
      <xdr:col>40</xdr:col>
      <xdr:colOff>0</xdr:colOff>
      <xdr:row>152</xdr:row>
      <xdr:rowOff>152400</xdr:rowOff>
    </xdr:to>
    <xdr:sp>
      <xdr:nvSpPr>
        <xdr:cNvPr id="738" name="Line 738"/>
        <xdr:cNvSpPr>
          <a:spLocks/>
        </xdr:cNvSpPr>
      </xdr:nvSpPr>
      <xdr:spPr>
        <a:xfrm flipH="1" flipV="1">
          <a:off x="24222075" y="26489025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152</xdr:row>
      <xdr:rowOff>152400</xdr:rowOff>
    </xdr:from>
    <xdr:to>
      <xdr:col>39</xdr:col>
      <xdr:colOff>600075</xdr:colOff>
      <xdr:row>153</xdr:row>
      <xdr:rowOff>85725</xdr:rowOff>
    </xdr:to>
    <xdr:sp>
      <xdr:nvSpPr>
        <xdr:cNvPr id="739" name="Line 739"/>
        <xdr:cNvSpPr>
          <a:spLocks/>
        </xdr:cNvSpPr>
      </xdr:nvSpPr>
      <xdr:spPr>
        <a:xfrm flipH="1">
          <a:off x="24079200" y="2688907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342900</xdr:colOff>
      <xdr:row>147</xdr:row>
      <xdr:rowOff>114300</xdr:rowOff>
    </xdr:from>
    <xdr:to>
      <xdr:col>40</xdr:col>
      <xdr:colOff>361950</xdr:colOff>
      <xdr:row>149</xdr:row>
      <xdr:rowOff>0</xdr:rowOff>
    </xdr:to>
    <xdr:sp>
      <xdr:nvSpPr>
        <xdr:cNvPr id="740" name="Line 740"/>
        <xdr:cNvSpPr>
          <a:spLocks/>
        </xdr:cNvSpPr>
      </xdr:nvSpPr>
      <xdr:spPr>
        <a:xfrm>
          <a:off x="24841200" y="26041350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147</xdr:row>
      <xdr:rowOff>95250</xdr:rowOff>
    </xdr:from>
    <xdr:to>
      <xdr:col>41</xdr:col>
      <xdr:colOff>514350</xdr:colOff>
      <xdr:row>148</xdr:row>
      <xdr:rowOff>76200</xdr:rowOff>
    </xdr:to>
    <xdr:sp>
      <xdr:nvSpPr>
        <xdr:cNvPr id="741" name="Line 741"/>
        <xdr:cNvSpPr>
          <a:spLocks/>
        </xdr:cNvSpPr>
      </xdr:nvSpPr>
      <xdr:spPr>
        <a:xfrm>
          <a:off x="25450800" y="26022300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514350</xdr:colOff>
      <xdr:row>150</xdr:row>
      <xdr:rowOff>76200</xdr:rowOff>
    </xdr:from>
    <xdr:to>
      <xdr:col>40</xdr:col>
      <xdr:colOff>9525</xdr:colOff>
      <xdr:row>151</xdr:row>
      <xdr:rowOff>104775</xdr:rowOff>
    </xdr:to>
    <xdr:sp>
      <xdr:nvSpPr>
        <xdr:cNvPr id="742" name="Line 742"/>
        <xdr:cNvSpPr>
          <a:spLocks/>
        </xdr:cNvSpPr>
      </xdr:nvSpPr>
      <xdr:spPr>
        <a:xfrm flipH="1" flipV="1">
          <a:off x="24403050" y="26489025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155</xdr:row>
      <xdr:rowOff>152400</xdr:rowOff>
    </xdr:from>
    <xdr:to>
      <xdr:col>38</xdr:col>
      <xdr:colOff>47625</xdr:colOff>
      <xdr:row>155</xdr:row>
      <xdr:rowOff>152400</xdr:rowOff>
    </xdr:to>
    <xdr:sp>
      <xdr:nvSpPr>
        <xdr:cNvPr id="743" name="Line 743"/>
        <xdr:cNvSpPr>
          <a:spLocks/>
        </xdr:cNvSpPr>
      </xdr:nvSpPr>
      <xdr:spPr>
        <a:xfrm flipH="1">
          <a:off x="22659975" y="27374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157</xdr:row>
      <xdr:rowOff>152400</xdr:rowOff>
    </xdr:from>
    <xdr:to>
      <xdr:col>38</xdr:col>
      <xdr:colOff>57150</xdr:colOff>
      <xdr:row>157</xdr:row>
      <xdr:rowOff>152400</xdr:rowOff>
    </xdr:to>
    <xdr:sp>
      <xdr:nvSpPr>
        <xdr:cNvPr id="744" name="Line 744"/>
        <xdr:cNvSpPr>
          <a:spLocks/>
        </xdr:cNvSpPr>
      </xdr:nvSpPr>
      <xdr:spPr>
        <a:xfrm flipH="1">
          <a:off x="22659975" y="27698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600075</xdr:colOff>
      <xdr:row>158</xdr:row>
      <xdr:rowOff>152400</xdr:rowOff>
    </xdr:from>
    <xdr:to>
      <xdr:col>41</xdr:col>
      <xdr:colOff>47625</xdr:colOff>
      <xdr:row>158</xdr:row>
      <xdr:rowOff>152400</xdr:rowOff>
    </xdr:to>
    <xdr:sp>
      <xdr:nvSpPr>
        <xdr:cNvPr id="745" name="Line 745"/>
        <xdr:cNvSpPr>
          <a:spLocks/>
        </xdr:cNvSpPr>
      </xdr:nvSpPr>
      <xdr:spPr>
        <a:xfrm flipH="1">
          <a:off x="24488775" y="27860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158</xdr:row>
      <xdr:rowOff>152400</xdr:rowOff>
    </xdr:from>
    <xdr:to>
      <xdr:col>40</xdr:col>
      <xdr:colOff>0</xdr:colOff>
      <xdr:row>160</xdr:row>
      <xdr:rowOff>47625</xdr:rowOff>
    </xdr:to>
    <xdr:sp>
      <xdr:nvSpPr>
        <xdr:cNvPr id="746" name="Line 746"/>
        <xdr:cNvSpPr>
          <a:spLocks/>
        </xdr:cNvSpPr>
      </xdr:nvSpPr>
      <xdr:spPr>
        <a:xfrm flipH="1">
          <a:off x="24155400" y="27860625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157</xdr:row>
      <xdr:rowOff>95250</xdr:rowOff>
    </xdr:from>
    <xdr:to>
      <xdr:col>39</xdr:col>
      <xdr:colOff>28575</xdr:colOff>
      <xdr:row>158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23336250" y="27641550"/>
          <a:ext cx="581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156</xdr:row>
      <xdr:rowOff>142875</xdr:rowOff>
    </xdr:from>
    <xdr:to>
      <xdr:col>39</xdr:col>
      <xdr:colOff>95250</xdr:colOff>
      <xdr:row>158</xdr:row>
      <xdr:rowOff>0</xdr:rowOff>
    </xdr:to>
    <xdr:sp>
      <xdr:nvSpPr>
        <xdr:cNvPr id="748" name="Line 748"/>
        <xdr:cNvSpPr>
          <a:spLocks/>
        </xdr:cNvSpPr>
      </xdr:nvSpPr>
      <xdr:spPr>
        <a:xfrm flipV="1">
          <a:off x="23355300" y="27527250"/>
          <a:ext cx="628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155</xdr:row>
      <xdr:rowOff>57150</xdr:rowOff>
    </xdr:from>
    <xdr:to>
      <xdr:col>38</xdr:col>
      <xdr:colOff>190500</xdr:colOff>
      <xdr:row>156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23307675" y="272796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156</xdr:row>
      <xdr:rowOff>0</xdr:rowOff>
    </xdr:from>
    <xdr:to>
      <xdr:col>38</xdr:col>
      <xdr:colOff>552450</xdr:colOff>
      <xdr:row>156</xdr:row>
      <xdr:rowOff>66675</xdr:rowOff>
    </xdr:to>
    <xdr:sp>
      <xdr:nvSpPr>
        <xdr:cNvPr id="750" name="Line 750"/>
        <xdr:cNvSpPr>
          <a:spLocks/>
        </xdr:cNvSpPr>
      </xdr:nvSpPr>
      <xdr:spPr>
        <a:xfrm>
          <a:off x="23307675" y="27384375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149</xdr:row>
      <xdr:rowOff>152400</xdr:rowOff>
    </xdr:from>
    <xdr:to>
      <xdr:col>42</xdr:col>
      <xdr:colOff>590550</xdr:colOff>
      <xdr:row>149</xdr:row>
      <xdr:rowOff>152400</xdr:rowOff>
    </xdr:to>
    <xdr:sp>
      <xdr:nvSpPr>
        <xdr:cNvPr id="751" name="Line 751"/>
        <xdr:cNvSpPr>
          <a:spLocks/>
        </xdr:cNvSpPr>
      </xdr:nvSpPr>
      <xdr:spPr>
        <a:xfrm>
          <a:off x="25736550" y="2640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149</xdr:row>
      <xdr:rowOff>114300</xdr:rowOff>
    </xdr:from>
    <xdr:to>
      <xdr:col>42</xdr:col>
      <xdr:colOff>28575</xdr:colOff>
      <xdr:row>149</xdr:row>
      <xdr:rowOff>152400</xdr:rowOff>
    </xdr:to>
    <xdr:sp>
      <xdr:nvSpPr>
        <xdr:cNvPr id="752" name="Line 752"/>
        <xdr:cNvSpPr>
          <a:spLocks/>
        </xdr:cNvSpPr>
      </xdr:nvSpPr>
      <xdr:spPr>
        <a:xfrm flipH="1" flipV="1">
          <a:off x="24879300" y="26365200"/>
          <a:ext cx="866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361950</xdr:colOff>
      <xdr:row>163</xdr:row>
      <xdr:rowOff>0</xdr:rowOff>
    </xdr:from>
    <xdr:to>
      <xdr:col>39</xdr:col>
      <xdr:colOff>180975</xdr:colOff>
      <xdr:row>165</xdr:row>
      <xdr:rowOff>0</xdr:rowOff>
    </xdr:to>
    <xdr:sp>
      <xdr:nvSpPr>
        <xdr:cNvPr id="753" name="Line 753"/>
        <xdr:cNvSpPr>
          <a:spLocks/>
        </xdr:cNvSpPr>
      </xdr:nvSpPr>
      <xdr:spPr>
        <a:xfrm flipH="1">
          <a:off x="21812250" y="28517850"/>
          <a:ext cx="22574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163</xdr:row>
      <xdr:rowOff>133350</xdr:rowOff>
    </xdr:from>
    <xdr:to>
      <xdr:col>35</xdr:col>
      <xdr:colOff>361950</xdr:colOff>
      <xdr:row>165</xdr:row>
      <xdr:rowOff>0</xdr:rowOff>
    </xdr:to>
    <xdr:sp>
      <xdr:nvSpPr>
        <xdr:cNvPr id="754" name="Line 754"/>
        <xdr:cNvSpPr>
          <a:spLocks/>
        </xdr:cNvSpPr>
      </xdr:nvSpPr>
      <xdr:spPr>
        <a:xfrm flipH="1" flipV="1">
          <a:off x="21555075" y="28651200"/>
          <a:ext cx="257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165</xdr:row>
      <xdr:rowOff>152400</xdr:rowOff>
    </xdr:from>
    <xdr:to>
      <xdr:col>38</xdr:col>
      <xdr:colOff>57150</xdr:colOff>
      <xdr:row>165</xdr:row>
      <xdr:rowOff>152400</xdr:rowOff>
    </xdr:to>
    <xdr:sp>
      <xdr:nvSpPr>
        <xdr:cNvPr id="755" name="Line 755"/>
        <xdr:cNvSpPr>
          <a:spLocks/>
        </xdr:cNvSpPr>
      </xdr:nvSpPr>
      <xdr:spPr>
        <a:xfrm flipH="1">
          <a:off x="22659975" y="28994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163</xdr:row>
      <xdr:rowOff>28575</xdr:rowOff>
    </xdr:from>
    <xdr:to>
      <xdr:col>39</xdr:col>
      <xdr:colOff>28575</xdr:colOff>
      <xdr:row>165</xdr:row>
      <xdr:rowOff>161925</xdr:rowOff>
    </xdr:to>
    <xdr:sp>
      <xdr:nvSpPr>
        <xdr:cNvPr id="756" name="Line 756"/>
        <xdr:cNvSpPr>
          <a:spLocks/>
        </xdr:cNvSpPr>
      </xdr:nvSpPr>
      <xdr:spPr>
        <a:xfrm flipV="1">
          <a:off x="23317200" y="28546425"/>
          <a:ext cx="600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164</xdr:row>
      <xdr:rowOff>95250</xdr:rowOff>
    </xdr:from>
    <xdr:to>
      <xdr:col>37</xdr:col>
      <xdr:colOff>9525</xdr:colOff>
      <xdr:row>165</xdr:row>
      <xdr:rowOff>152400</xdr:rowOff>
    </xdr:to>
    <xdr:sp>
      <xdr:nvSpPr>
        <xdr:cNvPr id="757" name="Line 757"/>
        <xdr:cNvSpPr>
          <a:spLocks/>
        </xdr:cNvSpPr>
      </xdr:nvSpPr>
      <xdr:spPr>
        <a:xfrm flipH="1" flipV="1">
          <a:off x="21697950" y="28775025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107</xdr:row>
      <xdr:rowOff>76200</xdr:rowOff>
    </xdr:from>
    <xdr:to>
      <xdr:col>61</xdr:col>
      <xdr:colOff>400050</xdr:colOff>
      <xdr:row>108</xdr:row>
      <xdr:rowOff>142875</xdr:rowOff>
    </xdr:to>
    <xdr:sp>
      <xdr:nvSpPr>
        <xdr:cNvPr id="758" name="Rectangle 758"/>
        <xdr:cNvSpPr>
          <a:spLocks/>
        </xdr:cNvSpPr>
      </xdr:nvSpPr>
      <xdr:spPr>
        <a:xfrm>
          <a:off x="37471350" y="19526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107</xdr:row>
      <xdr:rowOff>142875</xdr:rowOff>
    </xdr:from>
    <xdr:to>
      <xdr:col>60</xdr:col>
      <xdr:colOff>85725</xdr:colOff>
      <xdr:row>107</xdr:row>
      <xdr:rowOff>142875</xdr:rowOff>
    </xdr:to>
    <xdr:sp>
      <xdr:nvSpPr>
        <xdr:cNvPr id="759" name="Line 759"/>
        <xdr:cNvSpPr>
          <a:spLocks/>
        </xdr:cNvSpPr>
      </xdr:nvSpPr>
      <xdr:spPr>
        <a:xfrm>
          <a:off x="36099750" y="19592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</xdr:colOff>
      <xdr:row>107</xdr:row>
      <xdr:rowOff>142875</xdr:rowOff>
    </xdr:from>
    <xdr:to>
      <xdr:col>60</xdr:col>
      <xdr:colOff>238125</xdr:colOff>
      <xdr:row>108</xdr:row>
      <xdr:rowOff>38100</xdr:rowOff>
    </xdr:to>
    <xdr:sp>
      <xdr:nvSpPr>
        <xdr:cNvPr id="760" name="Line 760"/>
        <xdr:cNvSpPr>
          <a:spLocks/>
        </xdr:cNvSpPr>
      </xdr:nvSpPr>
      <xdr:spPr>
        <a:xfrm>
          <a:off x="36756975" y="1959292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276225</xdr:colOff>
      <xdr:row>108</xdr:row>
      <xdr:rowOff>142875</xdr:rowOff>
    </xdr:from>
    <xdr:to>
      <xdr:col>61</xdr:col>
      <xdr:colOff>276225</xdr:colOff>
      <xdr:row>114</xdr:row>
      <xdr:rowOff>133350</xdr:rowOff>
    </xdr:to>
    <xdr:sp>
      <xdr:nvSpPr>
        <xdr:cNvPr id="761" name="Line 761"/>
        <xdr:cNvSpPr>
          <a:spLocks/>
        </xdr:cNvSpPr>
      </xdr:nvSpPr>
      <xdr:spPr>
        <a:xfrm>
          <a:off x="37576125" y="19754850"/>
          <a:ext cx="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161925</xdr:colOff>
      <xdr:row>114</xdr:row>
      <xdr:rowOff>133350</xdr:rowOff>
    </xdr:from>
    <xdr:to>
      <xdr:col>61</xdr:col>
      <xdr:colOff>390525</xdr:colOff>
      <xdr:row>116</xdr:row>
      <xdr:rowOff>38100</xdr:rowOff>
    </xdr:to>
    <xdr:sp>
      <xdr:nvSpPr>
        <xdr:cNvPr id="762" name="Rectangle 762"/>
        <xdr:cNvSpPr>
          <a:spLocks/>
        </xdr:cNvSpPr>
      </xdr:nvSpPr>
      <xdr:spPr>
        <a:xfrm>
          <a:off x="37461825" y="20716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111</xdr:row>
      <xdr:rowOff>142875</xdr:rowOff>
    </xdr:from>
    <xdr:to>
      <xdr:col>63</xdr:col>
      <xdr:colOff>85725</xdr:colOff>
      <xdr:row>111</xdr:row>
      <xdr:rowOff>142875</xdr:rowOff>
    </xdr:to>
    <xdr:sp>
      <xdr:nvSpPr>
        <xdr:cNvPr id="763" name="Line 763"/>
        <xdr:cNvSpPr>
          <a:spLocks/>
        </xdr:cNvSpPr>
      </xdr:nvSpPr>
      <xdr:spPr>
        <a:xfrm>
          <a:off x="37928550" y="20240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111</xdr:row>
      <xdr:rowOff>66675</xdr:rowOff>
    </xdr:from>
    <xdr:to>
      <xdr:col>62</xdr:col>
      <xdr:colOff>9525</xdr:colOff>
      <xdr:row>111</xdr:row>
      <xdr:rowOff>142875</xdr:rowOff>
    </xdr:to>
    <xdr:sp>
      <xdr:nvSpPr>
        <xdr:cNvPr id="764" name="Line 764"/>
        <xdr:cNvSpPr>
          <a:spLocks/>
        </xdr:cNvSpPr>
      </xdr:nvSpPr>
      <xdr:spPr>
        <a:xfrm flipH="1" flipV="1">
          <a:off x="37557075" y="20164425"/>
          <a:ext cx="361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400050</xdr:colOff>
      <xdr:row>115</xdr:row>
      <xdr:rowOff>66675</xdr:rowOff>
    </xdr:from>
    <xdr:to>
      <xdr:col>63</xdr:col>
      <xdr:colOff>247650</xdr:colOff>
      <xdr:row>115</xdr:row>
      <xdr:rowOff>76200</xdr:rowOff>
    </xdr:to>
    <xdr:sp>
      <xdr:nvSpPr>
        <xdr:cNvPr id="765" name="Line 765"/>
        <xdr:cNvSpPr>
          <a:spLocks/>
        </xdr:cNvSpPr>
      </xdr:nvSpPr>
      <xdr:spPr>
        <a:xfrm>
          <a:off x="37699950" y="20812125"/>
          <a:ext cx="106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109</xdr:row>
      <xdr:rowOff>76200</xdr:rowOff>
    </xdr:from>
    <xdr:to>
      <xdr:col>63</xdr:col>
      <xdr:colOff>257175</xdr:colOff>
      <xdr:row>115</xdr:row>
      <xdr:rowOff>76200</xdr:rowOff>
    </xdr:to>
    <xdr:sp>
      <xdr:nvSpPr>
        <xdr:cNvPr id="766" name="Line 766"/>
        <xdr:cNvSpPr>
          <a:spLocks/>
        </xdr:cNvSpPr>
      </xdr:nvSpPr>
      <xdr:spPr>
        <a:xfrm flipV="1">
          <a:off x="38757225" y="19850100"/>
          <a:ext cx="1905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552450</xdr:colOff>
      <xdr:row>108</xdr:row>
      <xdr:rowOff>47625</xdr:rowOff>
    </xdr:from>
    <xdr:to>
      <xdr:col>63</xdr:col>
      <xdr:colOff>523875</xdr:colOff>
      <xdr:row>109</xdr:row>
      <xdr:rowOff>76200</xdr:rowOff>
    </xdr:to>
    <xdr:sp>
      <xdr:nvSpPr>
        <xdr:cNvPr id="767" name="Rectangle 767"/>
        <xdr:cNvSpPr>
          <a:spLocks/>
        </xdr:cNvSpPr>
      </xdr:nvSpPr>
      <xdr:spPr>
        <a:xfrm>
          <a:off x="38461950" y="19659600"/>
          <a:ext cx="581025" cy="190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6А</a:t>
          </a:r>
        </a:p>
      </xdr:txBody>
    </xdr:sp>
    <xdr:clientData/>
  </xdr:twoCellAnchor>
  <xdr:twoCellAnchor>
    <xdr:from>
      <xdr:col>59</xdr:col>
      <xdr:colOff>342900</xdr:colOff>
      <xdr:row>110</xdr:row>
      <xdr:rowOff>104775</xdr:rowOff>
    </xdr:from>
    <xdr:to>
      <xdr:col>60</xdr:col>
      <xdr:colOff>152400</xdr:colOff>
      <xdr:row>115</xdr:row>
      <xdr:rowOff>19050</xdr:rowOff>
    </xdr:to>
    <xdr:sp>
      <xdr:nvSpPr>
        <xdr:cNvPr id="768" name="Rectangle 768"/>
        <xdr:cNvSpPr>
          <a:spLocks/>
        </xdr:cNvSpPr>
      </xdr:nvSpPr>
      <xdr:spPr>
        <a:xfrm>
          <a:off x="36423600" y="20040600"/>
          <a:ext cx="419100" cy="723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6</a:t>
          </a:r>
        </a:p>
      </xdr:txBody>
    </xdr:sp>
    <xdr:clientData/>
  </xdr:twoCellAnchor>
  <xdr:twoCellAnchor>
    <xdr:from>
      <xdr:col>61</xdr:col>
      <xdr:colOff>600075</xdr:colOff>
      <xdr:row>122</xdr:row>
      <xdr:rowOff>38100</xdr:rowOff>
    </xdr:from>
    <xdr:to>
      <xdr:col>62</xdr:col>
      <xdr:colOff>400050</xdr:colOff>
      <xdr:row>125</xdr:row>
      <xdr:rowOff>133350</xdr:rowOff>
    </xdr:to>
    <xdr:sp>
      <xdr:nvSpPr>
        <xdr:cNvPr id="769" name="Rectangle 769"/>
        <xdr:cNvSpPr>
          <a:spLocks/>
        </xdr:cNvSpPr>
      </xdr:nvSpPr>
      <xdr:spPr>
        <a:xfrm>
          <a:off x="37899975" y="21917025"/>
          <a:ext cx="409575" cy="5810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4А</a:t>
          </a:r>
        </a:p>
      </xdr:txBody>
    </xdr:sp>
    <xdr:clientData/>
  </xdr:twoCellAnchor>
  <xdr:twoCellAnchor>
    <xdr:from>
      <xdr:col>62</xdr:col>
      <xdr:colOff>19050</xdr:colOff>
      <xdr:row>116</xdr:row>
      <xdr:rowOff>142875</xdr:rowOff>
    </xdr:from>
    <xdr:to>
      <xdr:col>63</xdr:col>
      <xdr:colOff>123825</xdr:colOff>
      <xdr:row>116</xdr:row>
      <xdr:rowOff>142875</xdr:rowOff>
    </xdr:to>
    <xdr:sp>
      <xdr:nvSpPr>
        <xdr:cNvPr id="770" name="Line 770"/>
        <xdr:cNvSpPr>
          <a:spLocks/>
        </xdr:cNvSpPr>
      </xdr:nvSpPr>
      <xdr:spPr>
        <a:xfrm>
          <a:off x="37928550" y="21050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542925</xdr:colOff>
      <xdr:row>115</xdr:row>
      <xdr:rowOff>57150</xdr:rowOff>
    </xdr:from>
    <xdr:to>
      <xdr:col>62</xdr:col>
      <xdr:colOff>9525</xdr:colOff>
      <xdr:row>116</xdr:row>
      <xdr:rowOff>152400</xdr:rowOff>
    </xdr:to>
    <xdr:sp>
      <xdr:nvSpPr>
        <xdr:cNvPr id="771" name="Line 771"/>
        <xdr:cNvSpPr>
          <a:spLocks/>
        </xdr:cNvSpPr>
      </xdr:nvSpPr>
      <xdr:spPr>
        <a:xfrm flipH="1" flipV="1">
          <a:off x="37842825" y="2080260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108</xdr:row>
      <xdr:rowOff>142875</xdr:rowOff>
    </xdr:from>
    <xdr:to>
      <xdr:col>61</xdr:col>
      <xdr:colOff>180975</xdr:colOff>
      <xdr:row>112</xdr:row>
      <xdr:rowOff>9525</xdr:rowOff>
    </xdr:to>
    <xdr:sp>
      <xdr:nvSpPr>
        <xdr:cNvPr id="772" name="Line 772"/>
        <xdr:cNvSpPr>
          <a:spLocks/>
        </xdr:cNvSpPr>
      </xdr:nvSpPr>
      <xdr:spPr>
        <a:xfrm flipH="1">
          <a:off x="36985575" y="19754850"/>
          <a:ext cx="4953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133350</xdr:colOff>
      <xdr:row>112</xdr:row>
      <xdr:rowOff>0</xdr:rowOff>
    </xdr:from>
    <xdr:to>
      <xdr:col>60</xdr:col>
      <xdr:colOff>304800</xdr:colOff>
      <xdr:row>112</xdr:row>
      <xdr:rowOff>0</xdr:rowOff>
    </xdr:to>
    <xdr:sp>
      <xdr:nvSpPr>
        <xdr:cNvPr id="773" name="Line 773"/>
        <xdr:cNvSpPr>
          <a:spLocks/>
        </xdr:cNvSpPr>
      </xdr:nvSpPr>
      <xdr:spPr>
        <a:xfrm flipH="1">
          <a:off x="36823650" y="20259675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112</xdr:row>
      <xdr:rowOff>142875</xdr:rowOff>
    </xdr:from>
    <xdr:to>
      <xdr:col>58</xdr:col>
      <xdr:colOff>180975</xdr:colOff>
      <xdr:row>112</xdr:row>
      <xdr:rowOff>142875</xdr:rowOff>
    </xdr:to>
    <xdr:sp>
      <xdr:nvSpPr>
        <xdr:cNvPr id="774" name="Line 774"/>
        <xdr:cNvSpPr>
          <a:spLocks/>
        </xdr:cNvSpPr>
      </xdr:nvSpPr>
      <xdr:spPr>
        <a:xfrm>
          <a:off x="34270950" y="20402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116</xdr:row>
      <xdr:rowOff>142875</xdr:rowOff>
    </xdr:from>
    <xdr:to>
      <xdr:col>61</xdr:col>
      <xdr:colOff>85725</xdr:colOff>
      <xdr:row>116</xdr:row>
      <xdr:rowOff>142875</xdr:rowOff>
    </xdr:to>
    <xdr:sp>
      <xdr:nvSpPr>
        <xdr:cNvPr id="775" name="Line 775"/>
        <xdr:cNvSpPr>
          <a:spLocks/>
        </xdr:cNvSpPr>
      </xdr:nvSpPr>
      <xdr:spPr>
        <a:xfrm>
          <a:off x="36709350" y="2105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57150</xdr:colOff>
      <xdr:row>109</xdr:row>
      <xdr:rowOff>95250</xdr:rowOff>
    </xdr:from>
    <xdr:to>
      <xdr:col>61</xdr:col>
      <xdr:colOff>104775</xdr:colOff>
      <xdr:row>116</xdr:row>
      <xdr:rowOff>152400</xdr:rowOff>
    </xdr:to>
    <xdr:sp>
      <xdr:nvSpPr>
        <xdr:cNvPr id="776" name="Line 776"/>
        <xdr:cNvSpPr>
          <a:spLocks/>
        </xdr:cNvSpPr>
      </xdr:nvSpPr>
      <xdr:spPr>
        <a:xfrm flipH="1" flipV="1">
          <a:off x="37357050" y="19869150"/>
          <a:ext cx="476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257175</xdr:colOff>
      <xdr:row>111</xdr:row>
      <xdr:rowOff>152400</xdr:rowOff>
    </xdr:from>
    <xdr:to>
      <xdr:col>61</xdr:col>
      <xdr:colOff>114300</xdr:colOff>
      <xdr:row>116</xdr:row>
      <xdr:rowOff>152400</xdr:rowOff>
    </xdr:to>
    <xdr:sp>
      <xdr:nvSpPr>
        <xdr:cNvPr id="777" name="Line 777"/>
        <xdr:cNvSpPr>
          <a:spLocks/>
        </xdr:cNvSpPr>
      </xdr:nvSpPr>
      <xdr:spPr>
        <a:xfrm flipH="1" flipV="1">
          <a:off x="36947475" y="20250150"/>
          <a:ext cx="4667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123</xdr:row>
      <xdr:rowOff>57150</xdr:rowOff>
    </xdr:from>
    <xdr:to>
      <xdr:col>61</xdr:col>
      <xdr:colOff>409575</xdr:colOff>
      <xdr:row>124</xdr:row>
      <xdr:rowOff>123825</xdr:rowOff>
    </xdr:to>
    <xdr:sp>
      <xdr:nvSpPr>
        <xdr:cNvPr id="778" name="Rectangle 778"/>
        <xdr:cNvSpPr>
          <a:spLocks/>
        </xdr:cNvSpPr>
      </xdr:nvSpPr>
      <xdr:spPr>
        <a:xfrm>
          <a:off x="37480875" y="220980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285750</xdr:colOff>
      <xdr:row>116</xdr:row>
      <xdr:rowOff>28575</xdr:rowOff>
    </xdr:from>
    <xdr:to>
      <xdr:col>61</xdr:col>
      <xdr:colOff>295275</xdr:colOff>
      <xdr:row>123</xdr:row>
      <xdr:rowOff>47625</xdr:rowOff>
    </xdr:to>
    <xdr:sp>
      <xdr:nvSpPr>
        <xdr:cNvPr id="779" name="Line 779"/>
        <xdr:cNvSpPr>
          <a:spLocks/>
        </xdr:cNvSpPr>
      </xdr:nvSpPr>
      <xdr:spPr>
        <a:xfrm>
          <a:off x="37585650" y="20935950"/>
          <a:ext cx="952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118</xdr:row>
      <xdr:rowOff>142875</xdr:rowOff>
    </xdr:from>
    <xdr:to>
      <xdr:col>63</xdr:col>
      <xdr:colOff>123825</xdr:colOff>
      <xdr:row>118</xdr:row>
      <xdr:rowOff>142875</xdr:rowOff>
    </xdr:to>
    <xdr:sp>
      <xdr:nvSpPr>
        <xdr:cNvPr id="780" name="Line 780"/>
        <xdr:cNvSpPr>
          <a:spLocks/>
        </xdr:cNvSpPr>
      </xdr:nvSpPr>
      <xdr:spPr>
        <a:xfrm>
          <a:off x="37928550" y="21374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295275</xdr:colOff>
      <xdr:row>117</xdr:row>
      <xdr:rowOff>114300</xdr:rowOff>
    </xdr:from>
    <xdr:to>
      <xdr:col>62</xdr:col>
      <xdr:colOff>9525</xdr:colOff>
      <xdr:row>118</xdr:row>
      <xdr:rowOff>152400</xdr:rowOff>
    </xdr:to>
    <xdr:sp>
      <xdr:nvSpPr>
        <xdr:cNvPr id="781" name="Line 781"/>
        <xdr:cNvSpPr>
          <a:spLocks/>
        </xdr:cNvSpPr>
      </xdr:nvSpPr>
      <xdr:spPr>
        <a:xfrm flipH="1" flipV="1">
          <a:off x="37595175" y="2118360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409575</xdr:colOff>
      <xdr:row>124</xdr:row>
      <xdr:rowOff>0</xdr:rowOff>
    </xdr:from>
    <xdr:to>
      <xdr:col>62</xdr:col>
      <xdr:colOff>0</xdr:colOff>
      <xdr:row>124</xdr:row>
      <xdr:rowOff>0</xdr:rowOff>
    </xdr:to>
    <xdr:sp>
      <xdr:nvSpPr>
        <xdr:cNvPr id="782" name="Line 782"/>
        <xdr:cNvSpPr>
          <a:spLocks/>
        </xdr:cNvSpPr>
      </xdr:nvSpPr>
      <xdr:spPr>
        <a:xfrm>
          <a:off x="37709475" y="22202775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126</xdr:row>
      <xdr:rowOff>142875</xdr:rowOff>
    </xdr:from>
    <xdr:to>
      <xdr:col>63</xdr:col>
      <xdr:colOff>85725</xdr:colOff>
      <xdr:row>126</xdr:row>
      <xdr:rowOff>142875</xdr:rowOff>
    </xdr:to>
    <xdr:sp>
      <xdr:nvSpPr>
        <xdr:cNvPr id="783" name="Line 783"/>
        <xdr:cNvSpPr>
          <a:spLocks/>
        </xdr:cNvSpPr>
      </xdr:nvSpPr>
      <xdr:spPr>
        <a:xfrm>
          <a:off x="37928550" y="22669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466725</xdr:colOff>
      <xdr:row>123</xdr:row>
      <xdr:rowOff>142875</xdr:rowOff>
    </xdr:from>
    <xdr:to>
      <xdr:col>62</xdr:col>
      <xdr:colOff>9525</xdr:colOff>
      <xdr:row>126</xdr:row>
      <xdr:rowOff>142875</xdr:rowOff>
    </xdr:to>
    <xdr:sp>
      <xdr:nvSpPr>
        <xdr:cNvPr id="784" name="Line 784"/>
        <xdr:cNvSpPr>
          <a:spLocks/>
        </xdr:cNvSpPr>
      </xdr:nvSpPr>
      <xdr:spPr>
        <a:xfrm flipH="1" flipV="1">
          <a:off x="37766625" y="22183725"/>
          <a:ext cx="152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124</xdr:row>
      <xdr:rowOff>0</xdr:rowOff>
    </xdr:from>
    <xdr:to>
      <xdr:col>61</xdr:col>
      <xdr:colOff>190500</xdr:colOff>
      <xdr:row>124</xdr:row>
      <xdr:rowOff>0</xdr:rowOff>
    </xdr:to>
    <xdr:sp>
      <xdr:nvSpPr>
        <xdr:cNvPr id="785" name="Line 785"/>
        <xdr:cNvSpPr>
          <a:spLocks/>
        </xdr:cNvSpPr>
      </xdr:nvSpPr>
      <xdr:spPr>
        <a:xfrm flipH="1">
          <a:off x="36976050" y="222027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122</xdr:row>
      <xdr:rowOff>0</xdr:rowOff>
    </xdr:from>
    <xdr:to>
      <xdr:col>59</xdr:col>
      <xdr:colOff>0</xdr:colOff>
      <xdr:row>123</xdr:row>
      <xdr:rowOff>38100</xdr:rowOff>
    </xdr:to>
    <xdr:sp>
      <xdr:nvSpPr>
        <xdr:cNvPr id="786" name="Line 786"/>
        <xdr:cNvSpPr>
          <a:spLocks/>
        </xdr:cNvSpPr>
      </xdr:nvSpPr>
      <xdr:spPr>
        <a:xfrm flipH="1">
          <a:off x="35633025" y="2187892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476250</xdr:colOff>
      <xdr:row>122</xdr:row>
      <xdr:rowOff>28575</xdr:rowOff>
    </xdr:from>
    <xdr:to>
      <xdr:col>60</xdr:col>
      <xdr:colOff>295275</xdr:colOff>
      <xdr:row>126</xdr:row>
      <xdr:rowOff>85725</xdr:rowOff>
    </xdr:to>
    <xdr:sp>
      <xdr:nvSpPr>
        <xdr:cNvPr id="787" name="Rectangle 787"/>
        <xdr:cNvSpPr>
          <a:spLocks/>
        </xdr:cNvSpPr>
      </xdr:nvSpPr>
      <xdr:spPr>
        <a:xfrm>
          <a:off x="36556950" y="21907500"/>
          <a:ext cx="4286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59</xdr:col>
      <xdr:colOff>485775</xdr:colOff>
      <xdr:row>128</xdr:row>
      <xdr:rowOff>133350</xdr:rowOff>
    </xdr:from>
    <xdr:to>
      <xdr:col>60</xdr:col>
      <xdr:colOff>314325</xdr:colOff>
      <xdr:row>133</xdr:row>
      <xdr:rowOff>28575</xdr:rowOff>
    </xdr:to>
    <xdr:sp>
      <xdr:nvSpPr>
        <xdr:cNvPr id="788" name="Rectangle 788"/>
        <xdr:cNvSpPr>
          <a:spLocks/>
        </xdr:cNvSpPr>
      </xdr:nvSpPr>
      <xdr:spPr>
        <a:xfrm>
          <a:off x="36566475" y="22983825"/>
          <a:ext cx="438150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2</a:t>
          </a:r>
        </a:p>
      </xdr:txBody>
    </xdr:sp>
    <xdr:clientData/>
  </xdr:twoCellAnchor>
  <xdr:twoCellAnchor>
    <xdr:from>
      <xdr:col>60</xdr:col>
      <xdr:colOff>19050</xdr:colOff>
      <xdr:row>120</xdr:row>
      <xdr:rowOff>142875</xdr:rowOff>
    </xdr:from>
    <xdr:to>
      <xdr:col>60</xdr:col>
      <xdr:colOff>590550</xdr:colOff>
      <xdr:row>120</xdr:row>
      <xdr:rowOff>142875</xdr:rowOff>
    </xdr:to>
    <xdr:sp>
      <xdr:nvSpPr>
        <xdr:cNvPr id="789" name="Line 789"/>
        <xdr:cNvSpPr>
          <a:spLocks/>
        </xdr:cNvSpPr>
      </xdr:nvSpPr>
      <xdr:spPr>
        <a:xfrm>
          <a:off x="36709350" y="21697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504825</xdr:colOff>
      <xdr:row>120</xdr:row>
      <xdr:rowOff>142875</xdr:rowOff>
    </xdr:from>
    <xdr:to>
      <xdr:col>60</xdr:col>
      <xdr:colOff>600075</xdr:colOff>
      <xdr:row>124</xdr:row>
      <xdr:rowOff>0</xdr:rowOff>
    </xdr:to>
    <xdr:sp>
      <xdr:nvSpPr>
        <xdr:cNvPr id="790" name="Line 790"/>
        <xdr:cNvSpPr>
          <a:spLocks/>
        </xdr:cNvSpPr>
      </xdr:nvSpPr>
      <xdr:spPr>
        <a:xfrm flipH="1">
          <a:off x="37195125" y="21697950"/>
          <a:ext cx="95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304800</xdr:colOff>
      <xdr:row>124</xdr:row>
      <xdr:rowOff>123825</xdr:rowOff>
    </xdr:from>
    <xdr:to>
      <xdr:col>61</xdr:col>
      <xdr:colOff>285750</xdr:colOff>
      <xdr:row>129</xdr:row>
      <xdr:rowOff>114300</xdr:rowOff>
    </xdr:to>
    <xdr:sp>
      <xdr:nvSpPr>
        <xdr:cNvPr id="791" name="Line 791"/>
        <xdr:cNvSpPr>
          <a:spLocks/>
        </xdr:cNvSpPr>
      </xdr:nvSpPr>
      <xdr:spPr>
        <a:xfrm flipH="1">
          <a:off x="36995100" y="22326600"/>
          <a:ext cx="5905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129</xdr:row>
      <xdr:rowOff>142875</xdr:rowOff>
    </xdr:from>
    <xdr:to>
      <xdr:col>61</xdr:col>
      <xdr:colOff>590550</xdr:colOff>
      <xdr:row>129</xdr:row>
      <xdr:rowOff>142875</xdr:rowOff>
    </xdr:to>
    <xdr:sp>
      <xdr:nvSpPr>
        <xdr:cNvPr id="792" name="Line 792"/>
        <xdr:cNvSpPr>
          <a:spLocks/>
        </xdr:cNvSpPr>
      </xdr:nvSpPr>
      <xdr:spPr>
        <a:xfrm>
          <a:off x="37318950" y="23155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514350</xdr:colOff>
      <xdr:row>127</xdr:row>
      <xdr:rowOff>152400</xdr:rowOff>
    </xdr:from>
    <xdr:to>
      <xdr:col>61</xdr:col>
      <xdr:colOff>28575</xdr:colOff>
      <xdr:row>129</xdr:row>
      <xdr:rowOff>152400</xdr:rowOff>
    </xdr:to>
    <xdr:sp>
      <xdr:nvSpPr>
        <xdr:cNvPr id="793" name="Line 793"/>
        <xdr:cNvSpPr>
          <a:spLocks/>
        </xdr:cNvSpPr>
      </xdr:nvSpPr>
      <xdr:spPr>
        <a:xfrm flipH="1" flipV="1">
          <a:off x="37204650" y="22840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333375</xdr:colOff>
      <xdr:row>92</xdr:row>
      <xdr:rowOff>28575</xdr:rowOff>
    </xdr:from>
    <xdr:to>
      <xdr:col>60</xdr:col>
      <xdr:colOff>104775</xdr:colOff>
      <xdr:row>96</xdr:row>
      <xdr:rowOff>85725</xdr:rowOff>
    </xdr:to>
    <xdr:sp>
      <xdr:nvSpPr>
        <xdr:cNvPr id="794" name="Rectangle 794"/>
        <xdr:cNvSpPr>
          <a:spLocks/>
        </xdr:cNvSpPr>
      </xdr:nvSpPr>
      <xdr:spPr>
        <a:xfrm>
          <a:off x="36414075" y="17049750"/>
          <a:ext cx="381000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10</a:t>
          </a:r>
        </a:p>
      </xdr:txBody>
    </xdr:sp>
    <xdr:clientData/>
  </xdr:twoCellAnchor>
  <xdr:twoCellAnchor>
    <xdr:from>
      <xdr:col>60</xdr:col>
      <xdr:colOff>314325</xdr:colOff>
      <xdr:row>93</xdr:row>
      <xdr:rowOff>19050</xdr:rowOff>
    </xdr:from>
    <xdr:to>
      <xdr:col>61</xdr:col>
      <xdr:colOff>304800</xdr:colOff>
      <xdr:row>107</xdr:row>
      <xdr:rowOff>76200</xdr:rowOff>
    </xdr:to>
    <xdr:sp>
      <xdr:nvSpPr>
        <xdr:cNvPr id="795" name="Line 795"/>
        <xdr:cNvSpPr>
          <a:spLocks/>
        </xdr:cNvSpPr>
      </xdr:nvSpPr>
      <xdr:spPr>
        <a:xfrm flipH="1" flipV="1">
          <a:off x="37004625" y="17202150"/>
          <a:ext cx="600075" cy="2324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93</xdr:row>
      <xdr:rowOff>9525</xdr:rowOff>
    </xdr:from>
    <xdr:to>
      <xdr:col>60</xdr:col>
      <xdr:colOff>304800</xdr:colOff>
      <xdr:row>93</xdr:row>
      <xdr:rowOff>28575</xdr:rowOff>
    </xdr:to>
    <xdr:sp>
      <xdr:nvSpPr>
        <xdr:cNvPr id="796" name="Line 796"/>
        <xdr:cNvSpPr>
          <a:spLocks/>
        </xdr:cNvSpPr>
      </xdr:nvSpPr>
      <xdr:spPr>
        <a:xfrm flipH="1" flipV="1">
          <a:off x="36795075" y="17192625"/>
          <a:ext cx="2000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96</xdr:row>
      <xdr:rowOff>152400</xdr:rowOff>
    </xdr:from>
    <xdr:to>
      <xdr:col>58</xdr:col>
      <xdr:colOff>171450</xdr:colOff>
      <xdr:row>96</xdr:row>
      <xdr:rowOff>152400</xdr:rowOff>
    </xdr:to>
    <xdr:sp>
      <xdr:nvSpPr>
        <xdr:cNvPr id="797" name="Line 797"/>
        <xdr:cNvSpPr>
          <a:spLocks/>
        </xdr:cNvSpPr>
      </xdr:nvSpPr>
      <xdr:spPr>
        <a:xfrm>
          <a:off x="34251900" y="17821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97</xdr:row>
      <xdr:rowOff>0</xdr:rowOff>
    </xdr:from>
    <xdr:to>
      <xdr:col>62</xdr:col>
      <xdr:colOff>95250</xdr:colOff>
      <xdr:row>97</xdr:row>
      <xdr:rowOff>0</xdr:rowOff>
    </xdr:to>
    <xdr:sp>
      <xdr:nvSpPr>
        <xdr:cNvPr id="798" name="Line 798"/>
        <xdr:cNvSpPr>
          <a:spLocks/>
        </xdr:cNvSpPr>
      </xdr:nvSpPr>
      <xdr:spPr>
        <a:xfrm>
          <a:off x="37176075" y="17830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247650</xdr:colOff>
      <xdr:row>107</xdr:row>
      <xdr:rowOff>47625</xdr:rowOff>
    </xdr:from>
    <xdr:to>
      <xdr:col>62</xdr:col>
      <xdr:colOff>476250</xdr:colOff>
      <xdr:row>108</xdr:row>
      <xdr:rowOff>114300</xdr:rowOff>
    </xdr:to>
    <xdr:sp>
      <xdr:nvSpPr>
        <xdr:cNvPr id="799" name="Rectangle 799"/>
        <xdr:cNvSpPr>
          <a:spLocks/>
        </xdr:cNvSpPr>
      </xdr:nvSpPr>
      <xdr:spPr>
        <a:xfrm>
          <a:off x="38157150" y="19497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476250</xdr:colOff>
      <xdr:row>72</xdr:row>
      <xdr:rowOff>38100</xdr:rowOff>
    </xdr:from>
    <xdr:to>
      <xdr:col>72</xdr:col>
      <xdr:colOff>438150</xdr:colOff>
      <xdr:row>87</xdr:row>
      <xdr:rowOff>133350</xdr:rowOff>
    </xdr:to>
    <xdr:sp>
      <xdr:nvSpPr>
        <xdr:cNvPr id="800" name="Rectangle 800"/>
        <xdr:cNvSpPr>
          <a:spLocks/>
        </xdr:cNvSpPr>
      </xdr:nvSpPr>
      <xdr:spPr>
        <a:xfrm>
          <a:off x="43872150" y="13782675"/>
          <a:ext cx="571500" cy="2524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12Б</a:t>
          </a:r>
        </a:p>
      </xdr:txBody>
    </xdr:sp>
    <xdr:clientData/>
  </xdr:twoCellAnchor>
  <xdr:twoCellAnchor>
    <xdr:from>
      <xdr:col>61</xdr:col>
      <xdr:colOff>409575</xdr:colOff>
      <xdr:row>108</xdr:row>
      <xdr:rowOff>0</xdr:rowOff>
    </xdr:from>
    <xdr:to>
      <xdr:col>62</xdr:col>
      <xdr:colOff>247650</xdr:colOff>
      <xdr:row>108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37709475" y="19611975"/>
          <a:ext cx="4476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108</xdr:row>
      <xdr:rowOff>28575</xdr:rowOff>
    </xdr:from>
    <xdr:to>
      <xdr:col>61</xdr:col>
      <xdr:colOff>161925</xdr:colOff>
      <xdr:row>108</xdr:row>
      <xdr:rowOff>38100</xdr:rowOff>
    </xdr:to>
    <xdr:sp>
      <xdr:nvSpPr>
        <xdr:cNvPr id="802" name="Line 802"/>
        <xdr:cNvSpPr>
          <a:spLocks/>
        </xdr:cNvSpPr>
      </xdr:nvSpPr>
      <xdr:spPr>
        <a:xfrm flipH="1" flipV="1">
          <a:off x="35756850" y="19640550"/>
          <a:ext cx="17049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106</xdr:row>
      <xdr:rowOff>152400</xdr:rowOff>
    </xdr:from>
    <xdr:to>
      <xdr:col>58</xdr:col>
      <xdr:colOff>47625</xdr:colOff>
      <xdr:row>108</xdr:row>
      <xdr:rowOff>28575</xdr:rowOff>
    </xdr:to>
    <xdr:sp>
      <xdr:nvSpPr>
        <xdr:cNvPr id="803" name="Line 803"/>
        <xdr:cNvSpPr>
          <a:spLocks/>
        </xdr:cNvSpPr>
      </xdr:nvSpPr>
      <xdr:spPr>
        <a:xfrm flipH="1" flipV="1">
          <a:off x="30870525" y="19440525"/>
          <a:ext cx="464820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110</xdr:row>
      <xdr:rowOff>142875</xdr:rowOff>
    </xdr:from>
    <xdr:to>
      <xdr:col>63</xdr:col>
      <xdr:colOff>85725</xdr:colOff>
      <xdr:row>110</xdr:row>
      <xdr:rowOff>142875</xdr:rowOff>
    </xdr:to>
    <xdr:sp>
      <xdr:nvSpPr>
        <xdr:cNvPr id="804" name="Line 804"/>
        <xdr:cNvSpPr>
          <a:spLocks/>
        </xdr:cNvSpPr>
      </xdr:nvSpPr>
      <xdr:spPr>
        <a:xfrm>
          <a:off x="37928550" y="20078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108</xdr:row>
      <xdr:rowOff>9525</xdr:rowOff>
    </xdr:from>
    <xdr:to>
      <xdr:col>62</xdr:col>
      <xdr:colOff>19050</xdr:colOff>
      <xdr:row>110</xdr:row>
      <xdr:rowOff>133350</xdr:rowOff>
    </xdr:to>
    <xdr:sp>
      <xdr:nvSpPr>
        <xdr:cNvPr id="805" name="Line 805"/>
        <xdr:cNvSpPr>
          <a:spLocks/>
        </xdr:cNvSpPr>
      </xdr:nvSpPr>
      <xdr:spPr>
        <a:xfrm flipV="1">
          <a:off x="37928550" y="19621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361950</xdr:colOff>
      <xdr:row>106</xdr:row>
      <xdr:rowOff>0</xdr:rowOff>
    </xdr:from>
    <xdr:to>
      <xdr:col>62</xdr:col>
      <xdr:colOff>361950</xdr:colOff>
      <xdr:row>107</xdr:row>
      <xdr:rowOff>38100</xdr:rowOff>
    </xdr:to>
    <xdr:sp>
      <xdr:nvSpPr>
        <xdr:cNvPr id="806" name="Line 806"/>
        <xdr:cNvSpPr>
          <a:spLocks/>
        </xdr:cNvSpPr>
      </xdr:nvSpPr>
      <xdr:spPr>
        <a:xfrm flipH="1" flipV="1">
          <a:off x="38271450" y="192881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104</xdr:row>
      <xdr:rowOff>19050</xdr:rowOff>
    </xdr:from>
    <xdr:to>
      <xdr:col>63</xdr:col>
      <xdr:colOff>257175</xdr:colOff>
      <xdr:row>106</xdr:row>
      <xdr:rowOff>9525</xdr:rowOff>
    </xdr:to>
    <xdr:sp>
      <xdr:nvSpPr>
        <xdr:cNvPr id="807" name="Rectangle 807"/>
        <xdr:cNvSpPr>
          <a:spLocks/>
        </xdr:cNvSpPr>
      </xdr:nvSpPr>
      <xdr:spPr>
        <a:xfrm>
          <a:off x="38080950" y="18983325"/>
          <a:ext cx="695325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8А Общежитие</a:t>
          </a:r>
        </a:p>
      </xdr:txBody>
    </xdr:sp>
    <xdr:clientData/>
  </xdr:twoCellAnchor>
  <xdr:twoCellAnchor>
    <xdr:from>
      <xdr:col>66</xdr:col>
      <xdr:colOff>276225</xdr:colOff>
      <xdr:row>107</xdr:row>
      <xdr:rowOff>76200</xdr:rowOff>
    </xdr:from>
    <xdr:to>
      <xdr:col>66</xdr:col>
      <xdr:colOff>285750</xdr:colOff>
      <xdr:row>109</xdr:row>
      <xdr:rowOff>66675</xdr:rowOff>
    </xdr:to>
    <xdr:sp>
      <xdr:nvSpPr>
        <xdr:cNvPr id="808" name="Line 808"/>
        <xdr:cNvSpPr>
          <a:spLocks/>
        </xdr:cNvSpPr>
      </xdr:nvSpPr>
      <xdr:spPr>
        <a:xfrm flipH="1">
          <a:off x="40624125" y="19526250"/>
          <a:ext cx="95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161925</xdr:colOff>
      <xdr:row>109</xdr:row>
      <xdr:rowOff>66675</xdr:rowOff>
    </xdr:from>
    <xdr:to>
      <xdr:col>66</xdr:col>
      <xdr:colOff>390525</xdr:colOff>
      <xdr:row>110</xdr:row>
      <xdr:rowOff>133350</xdr:rowOff>
    </xdr:to>
    <xdr:sp>
      <xdr:nvSpPr>
        <xdr:cNvPr id="809" name="Rectangle 809"/>
        <xdr:cNvSpPr>
          <a:spLocks/>
        </xdr:cNvSpPr>
      </xdr:nvSpPr>
      <xdr:spPr>
        <a:xfrm>
          <a:off x="40509825" y="19840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571500</xdr:colOff>
      <xdr:row>109</xdr:row>
      <xdr:rowOff>114300</xdr:rowOff>
    </xdr:from>
    <xdr:to>
      <xdr:col>66</xdr:col>
      <xdr:colOff>257175</xdr:colOff>
      <xdr:row>110</xdr:row>
      <xdr:rowOff>28575</xdr:rowOff>
    </xdr:to>
    <xdr:sp>
      <xdr:nvSpPr>
        <xdr:cNvPr id="810" name="Line 810"/>
        <xdr:cNvSpPr>
          <a:spLocks/>
        </xdr:cNvSpPr>
      </xdr:nvSpPr>
      <xdr:spPr>
        <a:xfrm>
          <a:off x="40309800" y="198882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109</xdr:row>
      <xdr:rowOff>0</xdr:rowOff>
    </xdr:from>
    <xdr:to>
      <xdr:col>66</xdr:col>
      <xdr:colOff>19050</xdr:colOff>
      <xdr:row>109</xdr:row>
      <xdr:rowOff>0</xdr:rowOff>
    </xdr:to>
    <xdr:sp>
      <xdr:nvSpPr>
        <xdr:cNvPr id="811" name="Line 811"/>
        <xdr:cNvSpPr>
          <a:spLocks/>
        </xdr:cNvSpPr>
      </xdr:nvSpPr>
      <xdr:spPr>
        <a:xfrm>
          <a:off x="39766875" y="19773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342900</xdr:colOff>
      <xdr:row>107</xdr:row>
      <xdr:rowOff>123825</xdr:rowOff>
    </xdr:from>
    <xdr:to>
      <xdr:col>65</xdr:col>
      <xdr:colOff>28575</xdr:colOff>
      <xdr:row>109</xdr:row>
      <xdr:rowOff>9525</xdr:rowOff>
    </xdr:to>
    <xdr:sp>
      <xdr:nvSpPr>
        <xdr:cNvPr id="812" name="Line 812"/>
        <xdr:cNvSpPr>
          <a:spLocks/>
        </xdr:cNvSpPr>
      </xdr:nvSpPr>
      <xdr:spPr>
        <a:xfrm flipH="1" flipV="1">
          <a:off x="39471600" y="19573875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495300</xdr:colOff>
      <xdr:row>107</xdr:row>
      <xdr:rowOff>85725</xdr:rowOff>
    </xdr:from>
    <xdr:to>
      <xdr:col>66</xdr:col>
      <xdr:colOff>285750</xdr:colOff>
      <xdr:row>108</xdr:row>
      <xdr:rowOff>0</xdr:rowOff>
    </xdr:to>
    <xdr:sp>
      <xdr:nvSpPr>
        <xdr:cNvPr id="813" name="Line 813"/>
        <xdr:cNvSpPr>
          <a:spLocks/>
        </xdr:cNvSpPr>
      </xdr:nvSpPr>
      <xdr:spPr>
        <a:xfrm flipH="1">
          <a:off x="38404800" y="19535775"/>
          <a:ext cx="222885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110</xdr:row>
      <xdr:rowOff>142875</xdr:rowOff>
    </xdr:from>
    <xdr:to>
      <xdr:col>66</xdr:col>
      <xdr:colOff>295275</xdr:colOff>
      <xdr:row>112</xdr:row>
      <xdr:rowOff>104775</xdr:rowOff>
    </xdr:to>
    <xdr:sp>
      <xdr:nvSpPr>
        <xdr:cNvPr id="814" name="Line 814"/>
        <xdr:cNvSpPr>
          <a:spLocks/>
        </xdr:cNvSpPr>
      </xdr:nvSpPr>
      <xdr:spPr>
        <a:xfrm>
          <a:off x="40643175" y="200787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133350</xdr:colOff>
      <xdr:row>112</xdr:row>
      <xdr:rowOff>114300</xdr:rowOff>
    </xdr:from>
    <xdr:to>
      <xdr:col>66</xdr:col>
      <xdr:colOff>523875</xdr:colOff>
      <xdr:row>117</xdr:row>
      <xdr:rowOff>9525</xdr:rowOff>
    </xdr:to>
    <xdr:sp>
      <xdr:nvSpPr>
        <xdr:cNvPr id="815" name="Rectangle 815"/>
        <xdr:cNvSpPr>
          <a:spLocks/>
        </xdr:cNvSpPr>
      </xdr:nvSpPr>
      <xdr:spPr>
        <a:xfrm>
          <a:off x="40481250" y="20373975"/>
          <a:ext cx="3905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Спортзал</a:t>
          </a:r>
        </a:p>
      </xdr:txBody>
    </xdr:sp>
    <xdr:clientData/>
  </xdr:twoCellAnchor>
  <xdr:twoCellAnchor>
    <xdr:from>
      <xdr:col>70</xdr:col>
      <xdr:colOff>495300</xdr:colOff>
      <xdr:row>109</xdr:row>
      <xdr:rowOff>19050</xdr:rowOff>
    </xdr:from>
    <xdr:to>
      <xdr:col>71</xdr:col>
      <xdr:colOff>114300</xdr:colOff>
      <xdr:row>110</xdr:row>
      <xdr:rowOff>85725</xdr:rowOff>
    </xdr:to>
    <xdr:sp>
      <xdr:nvSpPr>
        <xdr:cNvPr id="816" name="Rectangle 816"/>
        <xdr:cNvSpPr>
          <a:spLocks/>
        </xdr:cNvSpPr>
      </xdr:nvSpPr>
      <xdr:spPr>
        <a:xfrm>
          <a:off x="43281600" y="197929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390525</xdr:colOff>
      <xdr:row>109</xdr:row>
      <xdr:rowOff>95250</xdr:rowOff>
    </xdr:from>
    <xdr:to>
      <xdr:col>70</xdr:col>
      <xdr:colOff>485775</xdr:colOff>
      <xdr:row>110</xdr:row>
      <xdr:rowOff>28575</xdr:rowOff>
    </xdr:to>
    <xdr:sp>
      <xdr:nvSpPr>
        <xdr:cNvPr id="817" name="Line 817"/>
        <xdr:cNvSpPr>
          <a:spLocks/>
        </xdr:cNvSpPr>
      </xdr:nvSpPr>
      <xdr:spPr>
        <a:xfrm flipV="1">
          <a:off x="40738425" y="19869150"/>
          <a:ext cx="253365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19050</xdr:colOff>
      <xdr:row>111</xdr:row>
      <xdr:rowOff>142875</xdr:rowOff>
    </xdr:from>
    <xdr:to>
      <xdr:col>69</xdr:col>
      <xdr:colOff>123825</xdr:colOff>
      <xdr:row>111</xdr:row>
      <xdr:rowOff>142875</xdr:rowOff>
    </xdr:to>
    <xdr:sp>
      <xdr:nvSpPr>
        <xdr:cNvPr id="818" name="Line 818"/>
        <xdr:cNvSpPr>
          <a:spLocks/>
        </xdr:cNvSpPr>
      </xdr:nvSpPr>
      <xdr:spPr>
        <a:xfrm>
          <a:off x="41586150" y="2024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514350</xdr:colOff>
      <xdr:row>110</xdr:row>
      <xdr:rowOff>0</xdr:rowOff>
    </xdr:from>
    <xdr:to>
      <xdr:col>68</xdr:col>
      <xdr:colOff>9525</xdr:colOff>
      <xdr:row>111</xdr:row>
      <xdr:rowOff>152400</xdr:rowOff>
    </xdr:to>
    <xdr:sp>
      <xdr:nvSpPr>
        <xdr:cNvPr id="819" name="Line 819"/>
        <xdr:cNvSpPr>
          <a:spLocks/>
        </xdr:cNvSpPr>
      </xdr:nvSpPr>
      <xdr:spPr>
        <a:xfrm flipH="1" flipV="1">
          <a:off x="41471850" y="19935825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111</xdr:row>
      <xdr:rowOff>142875</xdr:rowOff>
    </xdr:from>
    <xdr:to>
      <xdr:col>66</xdr:col>
      <xdr:colOff>85725</xdr:colOff>
      <xdr:row>111</xdr:row>
      <xdr:rowOff>142875</xdr:rowOff>
    </xdr:to>
    <xdr:sp>
      <xdr:nvSpPr>
        <xdr:cNvPr id="820" name="Line 820"/>
        <xdr:cNvSpPr>
          <a:spLocks/>
        </xdr:cNvSpPr>
      </xdr:nvSpPr>
      <xdr:spPr>
        <a:xfrm>
          <a:off x="39757350" y="20240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95250</xdr:colOff>
      <xdr:row>111</xdr:row>
      <xdr:rowOff>66675</xdr:rowOff>
    </xdr:from>
    <xdr:to>
      <xdr:col>66</xdr:col>
      <xdr:colOff>295275</xdr:colOff>
      <xdr:row>111</xdr:row>
      <xdr:rowOff>142875</xdr:rowOff>
    </xdr:to>
    <xdr:sp>
      <xdr:nvSpPr>
        <xdr:cNvPr id="821" name="Line 821"/>
        <xdr:cNvSpPr>
          <a:spLocks/>
        </xdr:cNvSpPr>
      </xdr:nvSpPr>
      <xdr:spPr>
        <a:xfrm flipV="1">
          <a:off x="40443150" y="20164425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600075</xdr:colOff>
      <xdr:row>100</xdr:row>
      <xdr:rowOff>47625</xdr:rowOff>
    </xdr:from>
    <xdr:to>
      <xdr:col>68</xdr:col>
      <xdr:colOff>0</xdr:colOff>
      <xdr:row>106</xdr:row>
      <xdr:rowOff>95250</xdr:rowOff>
    </xdr:to>
    <xdr:sp>
      <xdr:nvSpPr>
        <xdr:cNvPr id="822" name="Line 822"/>
        <xdr:cNvSpPr>
          <a:spLocks/>
        </xdr:cNvSpPr>
      </xdr:nvSpPr>
      <xdr:spPr>
        <a:xfrm flipH="1" flipV="1">
          <a:off x="41557575" y="18364200"/>
          <a:ext cx="9525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476250</xdr:colOff>
      <xdr:row>98</xdr:row>
      <xdr:rowOff>76200</xdr:rowOff>
    </xdr:from>
    <xdr:to>
      <xdr:col>68</xdr:col>
      <xdr:colOff>95250</xdr:colOff>
      <xdr:row>99</xdr:row>
      <xdr:rowOff>142875</xdr:rowOff>
    </xdr:to>
    <xdr:sp>
      <xdr:nvSpPr>
        <xdr:cNvPr id="823" name="Rectangle 823"/>
        <xdr:cNvSpPr>
          <a:spLocks/>
        </xdr:cNvSpPr>
      </xdr:nvSpPr>
      <xdr:spPr>
        <a:xfrm>
          <a:off x="41433750" y="18068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99</xdr:row>
      <xdr:rowOff>152400</xdr:rowOff>
    </xdr:from>
    <xdr:to>
      <xdr:col>68</xdr:col>
      <xdr:colOff>0</xdr:colOff>
      <xdr:row>106</xdr:row>
      <xdr:rowOff>85725</xdr:rowOff>
    </xdr:to>
    <xdr:sp>
      <xdr:nvSpPr>
        <xdr:cNvPr id="824" name="Line 824"/>
        <xdr:cNvSpPr>
          <a:spLocks/>
        </xdr:cNvSpPr>
      </xdr:nvSpPr>
      <xdr:spPr>
        <a:xfrm>
          <a:off x="41567100" y="18307050"/>
          <a:ext cx="0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257175</xdr:colOff>
      <xdr:row>106</xdr:row>
      <xdr:rowOff>95250</xdr:rowOff>
    </xdr:from>
    <xdr:to>
      <xdr:col>68</xdr:col>
      <xdr:colOff>9525</xdr:colOff>
      <xdr:row>106</xdr:row>
      <xdr:rowOff>114300</xdr:rowOff>
    </xdr:to>
    <xdr:sp>
      <xdr:nvSpPr>
        <xdr:cNvPr id="825" name="Line 825"/>
        <xdr:cNvSpPr>
          <a:spLocks/>
        </xdr:cNvSpPr>
      </xdr:nvSpPr>
      <xdr:spPr>
        <a:xfrm flipH="1">
          <a:off x="40605075" y="19383375"/>
          <a:ext cx="9715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590550</xdr:colOff>
      <xdr:row>102</xdr:row>
      <xdr:rowOff>114300</xdr:rowOff>
    </xdr:from>
    <xdr:to>
      <xdr:col>69</xdr:col>
      <xdr:colOff>28575</xdr:colOff>
      <xdr:row>104</xdr:row>
      <xdr:rowOff>9525</xdr:rowOff>
    </xdr:to>
    <xdr:sp>
      <xdr:nvSpPr>
        <xdr:cNvPr id="826" name="Line 826"/>
        <xdr:cNvSpPr>
          <a:spLocks/>
        </xdr:cNvSpPr>
      </xdr:nvSpPr>
      <xdr:spPr>
        <a:xfrm flipH="1" flipV="1">
          <a:off x="41548050" y="18754725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104</xdr:row>
      <xdr:rowOff>0</xdr:rowOff>
    </xdr:from>
    <xdr:to>
      <xdr:col>70</xdr:col>
      <xdr:colOff>114300</xdr:colOff>
      <xdr:row>104</xdr:row>
      <xdr:rowOff>9525</xdr:rowOff>
    </xdr:to>
    <xdr:sp>
      <xdr:nvSpPr>
        <xdr:cNvPr id="827" name="Line 827"/>
        <xdr:cNvSpPr>
          <a:spLocks/>
        </xdr:cNvSpPr>
      </xdr:nvSpPr>
      <xdr:spPr>
        <a:xfrm flipV="1">
          <a:off x="42214800" y="189642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142875</xdr:colOff>
      <xdr:row>104</xdr:row>
      <xdr:rowOff>28575</xdr:rowOff>
    </xdr:from>
    <xdr:to>
      <xdr:col>69</xdr:col>
      <xdr:colOff>9525</xdr:colOff>
      <xdr:row>106</xdr:row>
      <xdr:rowOff>95250</xdr:rowOff>
    </xdr:to>
    <xdr:sp>
      <xdr:nvSpPr>
        <xdr:cNvPr id="828" name="Line 828"/>
        <xdr:cNvSpPr>
          <a:spLocks/>
        </xdr:cNvSpPr>
      </xdr:nvSpPr>
      <xdr:spPr>
        <a:xfrm flipV="1">
          <a:off x="41100375" y="18992850"/>
          <a:ext cx="1085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419100</xdr:colOff>
      <xdr:row>97</xdr:row>
      <xdr:rowOff>95250</xdr:rowOff>
    </xdr:from>
    <xdr:to>
      <xdr:col>66</xdr:col>
      <xdr:colOff>561975</xdr:colOff>
      <xdr:row>101</xdr:row>
      <xdr:rowOff>152400</xdr:rowOff>
    </xdr:to>
    <xdr:sp>
      <xdr:nvSpPr>
        <xdr:cNvPr id="829" name="Rectangle 829"/>
        <xdr:cNvSpPr>
          <a:spLocks/>
        </xdr:cNvSpPr>
      </xdr:nvSpPr>
      <xdr:spPr>
        <a:xfrm>
          <a:off x="40157400" y="17926050"/>
          <a:ext cx="75247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Котельная №5</a:t>
          </a:r>
        </a:p>
      </xdr:txBody>
    </xdr:sp>
    <xdr:clientData/>
  </xdr:twoCellAnchor>
  <xdr:twoCellAnchor>
    <xdr:from>
      <xdr:col>66</xdr:col>
      <xdr:colOff>552450</xdr:colOff>
      <xdr:row>98</xdr:row>
      <xdr:rowOff>114300</xdr:rowOff>
    </xdr:from>
    <xdr:to>
      <xdr:col>67</xdr:col>
      <xdr:colOff>495300</xdr:colOff>
      <xdr:row>100</xdr:row>
      <xdr:rowOff>19050</xdr:rowOff>
    </xdr:to>
    <xdr:sp>
      <xdr:nvSpPr>
        <xdr:cNvPr id="830" name="Line 830"/>
        <xdr:cNvSpPr>
          <a:spLocks/>
        </xdr:cNvSpPr>
      </xdr:nvSpPr>
      <xdr:spPr>
        <a:xfrm flipV="1">
          <a:off x="40900350" y="18107025"/>
          <a:ext cx="552450" cy="228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96</xdr:row>
      <xdr:rowOff>152400</xdr:rowOff>
    </xdr:from>
    <xdr:to>
      <xdr:col>67</xdr:col>
      <xdr:colOff>28575</xdr:colOff>
      <xdr:row>96</xdr:row>
      <xdr:rowOff>152400</xdr:rowOff>
    </xdr:to>
    <xdr:sp>
      <xdr:nvSpPr>
        <xdr:cNvPr id="831" name="Line 831"/>
        <xdr:cNvSpPr>
          <a:spLocks/>
        </xdr:cNvSpPr>
      </xdr:nvSpPr>
      <xdr:spPr>
        <a:xfrm>
          <a:off x="40386000" y="17821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38100</xdr:colOff>
      <xdr:row>97</xdr:row>
      <xdr:rowOff>0</xdr:rowOff>
    </xdr:from>
    <xdr:to>
      <xdr:col>67</xdr:col>
      <xdr:colOff>323850</xdr:colOff>
      <xdr:row>98</xdr:row>
      <xdr:rowOff>152400</xdr:rowOff>
    </xdr:to>
    <xdr:sp>
      <xdr:nvSpPr>
        <xdr:cNvPr id="832" name="Line 832"/>
        <xdr:cNvSpPr>
          <a:spLocks/>
        </xdr:cNvSpPr>
      </xdr:nvSpPr>
      <xdr:spPr>
        <a:xfrm flipH="1" flipV="1">
          <a:off x="40995600" y="1783080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523875</xdr:colOff>
      <xdr:row>105</xdr:row>
      <xdr:rowOff>114300</xdr:rowOff>
    </xdr:from>
    <xdr:to>
      <xdr:col>76</xdr:col>
      <xdr:colOff>142875</xdr:colOff>
      <xdr:row>107</xdr:row>
      <xdr:rowOff>19050</xdr:rowOff>
    </xdr:to>
    <xdr:sp>
      <xdr:nvSpPr>
        <xdr:cNvPr id="833" name="Rectangle 833"/>
        <xdr:cNvSpPr>
          <a:spLocks/>
        </xdr:cNvSpPr>
      </xdr:nvSpPr>
      <xdr:spPr>
        <a:xfrm>
          <a:off x="46358175" y="19240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106</xdr:row>
      <xdr:rowOff>66675</xdr:rowOff>
    </xdr:from>
    <xdr:to>
      <xdr:col>75</xdr:col>
      <xdr:colOff>523875</xdr:colOff>
      <xdr:row>107</xdr:row>
      <xdr:rowOff>9525</xdr:rowOff>
    </xdr:to>
    <xdr:sp>
      <xdr:nvSpPr>
        <xdr:cNvPr id="834" name="Line 834"/>
        <xdr:cNvSpPr>
          <a:spLocks/>
        </xdr:cNvSpPr>
      </xdr:nvSpPr>
      <xdr:spPr>
        <a:xfrm flipV="1">
          <a:off x="43414950" y="19354800"/>
          <a:ext cx="29432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581025</xdr:colOff>
      <xdr:row>108</xdr:row>
      <xdr:rowOff>9525</xdr:rowOff>
    </xdr:from>
    <xdr:to>
      <xdr:col>74</xdr:col>
      <xdr:colOff>76200</xdr:colOff>
      <xdr:row>108</xdr:row>
      <xdr:rowOff>9525</xdr:rowOff>
    </xdr:to>
    <xdr:sp>
      <xdr:nvSpPr>
        <xdr:cNvPr id="835" name="Line 835"/>
        <xdr:cNvSpPr>
          <a:spLocks/>
        </xdr:cNvSpPr>
      </xdr:nvSpPr>
      <xdr:spPr>
        <a:xfrm>
          <a:off x="44586525" y="19621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28575</xdr:colOff>
      <xdr:row>107</xdr:row>
      <xdr:rowOff>38100</xdr:rowOff>
    </xdr:from>
    <xdr:to>
      <xdr:col>76</xdr:col>
      <xdr:colOff>47625</xdr:colOff>
      <xdr:row>109</xdr:row>
      <xdr:rowOff>76200</xdr:rowOff>
    </xdr:to>
    <xdr:sp>
      <xdr:nvSpPr>
        <xdr:cNvPr id="836" name="Line 836"/>
        <xdr:cNvSpPr>
          <a:spLocks/>
        </xdr:cNvSpPr>
      </xdr:nvSpPr>
      <xdr:spPr>
        <a:xfrm>
          <a:off x="46472475" y="19488150"/>
          <a:ext cx="190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314325</xdr:colOff>
      <xdr:row>109</xdr:row>
      <xdr:rowOff>66675</xdr:rowOff>
    </xdr:from>
    <xdr:to>
      <xdr:col>76</xdr:col>
      <xdr:colOff>381000</xdr:colOff>
      <xdr:row>111</xdr:row>
      <xdr:rowOff>19050</xdr:rowOff>
    </xdr:to>
    <xdr:sp>
      <xdr:nvSpPr>
        <xdr:cNvPr id="837" name="Rectangle 837"/>
        <xdr:cNvSpPr>
          <a:spLocks/>
        </xdr:cNvSpPr>
      </xdr:nvSpPr>
      <xdr:spPr>
        <a:xfrm>
          <a:off x="46148625" y="19840575"/>
          <a:ext cx="676275" cy="276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Редакция</a:t>
          </a:r>
        </a:p>
      </xdr:txBody>
    </xdr:sp>
    <xdr:clientData/>
  </xdr:twoCellAnchor>
  <xdr:twoCellAnchor>
    <xdr:from>
      <xdr:col>74</xdr:col>
      <xdr:colOff>19050</xdr:colOff>
      <xdr:row>108</xdr:row>
      <xdr:rowOff>142875</xdr:rowOff>
    </xdr:from>
    <xdr:to>
      <xdr:col>75</xdr:col>
      <xdr:colOff>133350</xdr:colOff>
      <xdr:row>108</xdr:row>
      <xdr:rowOff>142875</xdr:rowOff>
    </xdr:to>
    <xdr:sp>
      <xdr:nvSpPr>
        <xdr:cNvPr id="838" name="Line 838"/>
        <xdr:cNvSpPr>
          <a:spLocks/>
        </xdr:cNvSpPr>
      </xdr:nvSpPr>
      <xdr:spPr>
        <a:xfrm>
          <a:off x="45243750" y="19754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19050</xdr:colOff>
      <xdr:row>105</xdr:row>
      <xdr:rowOff>66675</xdr:rowOff>
    </xdr:from>
    <xdr:to>
      <xdr:col>78</xdr:col>
      <xdr:colOff>247650</xdr:colOff>
      <xdr:row>106</xdr:row>
      <xdr:rowOff>133350</xdr:rowOff>
    </xdr:to>
    <xdr:sp>
      <xdr:nvSpPr>
        <xdr:cNvPr id="839" name="Rectangle 839"/>
        <xdr:cNvSpPr>
          <a:spLocks/>
        </xdr:cNvSpPr>
      </xdr:nvSpPr>
      <xdr:spPr>
        <a:xfrm>
          <a:off x="47682150" y="19192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257175</xdr:colOff>
      <xdr:row>108</xdr:row>
      <xdr:rowOff>133350</xdr:rowOff>
    </xdr:from>
    <xdr:to>
      <xdr:col>76</xdr:col>
      <xdr:colOff>257175</xdr:colOff>
      <xdr:row>108</xdr:row>
      <xdr:rowOff>133350</xdr:rowOff>
    </xdr:to>
    <xdr:sp>
      <xdr:nvSpPr>
        <xdr:cNvPr id="840" name="Line 840"/>
        <xdr:cNvSpPr>
          <a:spLocks/>
        </xdr:cNvSpPr>
      </xdr:nvSpPr>
      <xdr:spPr>
        <a:xfrm>
          <a:off x="46701075" y="1974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152400</xdr:colOff>
      <xdr:row>106</xdr:row>
      <xdr:rowOff>28575</xdr:rowOff>
    </xdr:from>
    <xdr:to>
      <xdr:col>78</xdr:col>
      <xdr:colOff>19050</xdr:colOff>
      <xdr:row>106</xdr:row>
      <xdr:rowOff>57150</xdr:rowOff>
    </xdr:to>
    <xdr:sp>
      <xdr:nvSpPr>
        <xdr:cNvPr id="841" name="Line 841"/>
        <xdr:cNvSpPr>
          <a:spLocks/>
        </xdr:cNvSpPr>
      </xdr:nvSpPr>
      <xdr:spPr>
        <a:xfrm flipV="1">
          <a:off x="46596300" y="19316700"/>
          <a:ext cx="10858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</xdr:colOff>
      <xdr:row>107</xdr:row>
      <xdr:rowOff>142875</xdr:rowOff>
    </xdr:from>
    <xdr:to>
      <xdr:col>78</xdr:col>
      <xdr:colOff>123825</xdr:colOff>
      <xdr:row>107</xdr:row>
      <xdr:rowOff>142875</xdr:rowOff>
    </xdr:to>
    <xdr:sp>
      <xdr:nvSpPr>
        <xdr:cNvPr id="842" name="Line 842"/>
        <xdr:cNvSpPr>
          <a:spLocks/>
        </xdr:cNvSpPr>
      </xdr:nvSpPr>
      <xdr:spPr>
        <a:xfrm>
          <a:off x="47072550" y="19592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523875</xdr:colOff>
      <xdr:row>106</xdr:row>
      <xdr:rowOff>57150</xdr:rowOff>
    </xdr:from>
    <xdr:to>
      <xdr:col>77</xdr:col>
      <xdr:colOff>9525</xdr:colOff>
      <xdr:row>107</xdr:row>
      <xdr:rowOff>152400</xdr:rowOff>
    </xdr:to>
    <xdr:sp>
      <xdr:nvSpPr>
        <xdr:cNvPr id="843" name="Line 843"/>
        <xdr:cNvSpPr>
          <a:spLocks/>
        </xdr:cNvSpPr>
      </xdr:nvSpPr>
      <xdr:spPr>
        <a:xfrm flipH="1" flipV="1">
          <a:off x="46967775" y="19345275"/>
          <a:ext cx="952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107</xdr:row>
      <xdr:rowOff>0</xdr:rowOff>
    </xdr:from>
    <xdr:to>
      <xdr:col>71</xdr:col>
      <xdr:colOff>0</xdr:colOff>
      <xdr:row>109</xdr:row>
      <xdr:rowOff>19050</xdr:rowOff>
    </xdr:to>
    <xdr:sp>
      <xdr:nvSpPr>
        <xdr:cNvPr id="844" name="Line 844"/>
        <xdr:cNvSpPr>
          <a:spLocks/>
        </xdr:cNvSpPr>
      </xdr:nvSpPr>
      <xdr:spPr>
        <a:xfrm flipV="1">
          <a:off x="43395900" y="1945005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106</xdr:row>
      <xdr:rowOff>123825</xdr:rowOff>
    </xdr:from>
    <xdr:to>
      <xdr:col>72</xdr:col>
      <xdr:colOff>581025</xdr:colOff>
      <xdr:row>108</xdr:row>
      <xdr:rowOff>19050</xdr:rowOff>
    </xdr:to>
    <xdr:sp>
      <xdr:nvSpPr>
        <xdr:cNvPr id="845" name="Line 845"/>
        <xdr:cNvSpPr>
          <a:spLocks/>
        </xdr:cNvSpPr>
      </xdr:nvSpPr>
      <xdr:spPr>
        <a:xfrm flipH="1" flipV="1">
          <a:off x="44453175" y="19411950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133350</xdr:colOff>
      <xdr:row>108</xdr:row>
      <xdr:rowOff>9525</xdr:rowOff>
    </xdr:from>
    <xdr:to>
      <xdr:col>76</xdr:col>
      <xdr:colOff>38100</xdr:colOff>
      <xdr:row>108</xdr:row>
      <xdr:rowOff>142875</xdr:rowOff>
    </xdr:to>
    <xdr:sp>
      <xdr:nvSpPr>
        <xdr:cNvPr id="846" name="Line 846"/>
        <xdr:cNvSpPr>
          <a:spLocks/>
        </xdr:cNvSpPr>
      </xdr:nvSpPr>
      <xdr:spPr>
        <a:xfrm flipV="1">
          <a:off x="45967650" y="196215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142875</xdr:colOff>
      <xdr:row>106</xdr:row>
      <xdr:rowOff>142875</xdr:rowOff>
    </xdr:from>
    <xdr:to>
      <xdr:col>78</xdr:col>
      <xdr:colOff>180975</xdr:colOff>
      <xdr:row>115</xdr:row>
      <xdr:rowOff>66675</xdr:rowOff>
    </xdr:to>
    <xdr:sp>
      <xdr:nvSpPr>
        <xdr:cNvPr id="847" name="Line 847"/>
        <xdr:cNvSpPr>
          <a:spLocks/>
        </xdr:cNvSpPr>
      </xdr:nvSpPr>
      <xdr:spPr>
        <a:xfrm>
          <a:off x="47805975" y="19431000"/>
          <a:ext cx="381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247650</xdr:colOff>
      <xdr:row>105</xdr:row>
      <xdr:rowOff>142875</xdr:rowOff>
    </xdr:from>
    <xdr:to>
      <xdr:col>79</xdr:col>
      <xdr:colOff>28575</xdr:colOff>
      <xdr:row>106</xdr:row>
      <xdr:rowOff>9525</xdr:rowOff>
    </xdr:to>
    <xdr:sp>
      <xdr:nvSpPr>
        <xdr:cNvPr id="848" name="Line 848"/>
        <xdr:cNvSpPr>
          <a:spLocks/>
        </xdr:cNvSpPr>
      </xdr:nvSpPr>
      <xdr:spPr>
        <a:xfrm flipV="1">
          <a:off x="47910750" y="19269075"/>
          <a:ext cx="3905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93</xdr:row>
      <xdr:rowOff>104775</xdr:rowOff>
    </xdr:from>
    <xdr:to>
      <xdr:col>79</xdr:col>
      <xdr:colOff>47625</xdr:colOff>
      <xdr:row>95</xdr:row>
      <xdr:rowOff>9525</xdr:rowOff>
    </xdr:to>
    <xdr:sp>
      <xdr:nvSpPr>
        <xdr:cNvPr id="849" name="Rectangle 849"/>
        <xdr:cNvSpPr>
          <a:spLocks/>
        </xdr:cNvSpPr>
      </xdr:nvSpPr>
      <xdr:spPr>
        <a:xfrm>
          <a:off x="48091725" y="17287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542925</xdr:colOff>
      <xdr:row>95</xdr:row>
      <xdr:rowOff>19050</xdr:rowOff>
    </xdr:from>
    <xdr:to>
      <xdr:col>79</xdr:col>
      <xdr:colOff>0</xdr:colOff>
      <xdr:row>105</xdr:row>
      <xdr:rowOff>133350</xdr:rowOff>
    </xdr:to>
    <xdr:sp>
      <xdr:nvSpPr>
        <xdr:cNvPr id="850" name="Line 850"/>
        <xdr:cNvSpPr>
          <a:spLocks/>
        </xdr:cNvSpPr>
      </xdr:nvSpPr>
      <xdr:spPr>
        <a:xfrm flipH="1" flipV="1">
          <a:off x="48206025" y="17526000"/>
          <a:ext cx="66675" cy="1733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</xdr:colOff>
      <xdr:row>103</xdr:row>
      <xdr:rowOff>142875</xdr:rowOff>
    </xdr:from>
    <xdr:to>
      <xdr:col>78</xdr:col>
      <xdr:colOff>276225</xdr:colOff>
      <xdr:row>104</xdr:row>
      <xdr:rowOff>0</xdr:rowOff>
    </xdr:to>
    <xdr:sp>
      <xdr:nvSpPr>
        <xdr:cNvPr id="851" name="Line 851"/>
        <xdr:cNvSpPr>
          <a:spLocks/>
        </xdr:cNvSpPr>
      </xdr:nvSpPr>
      <xdr:spPr>
        <a:xfrm>
          <a:off x="47072550" y="18945225"/>
          <a:ext cx="866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266700</xdr:colOff>
      <xdr:row>103</xdr:row>
      <xdr:rowOff>142875</xdr:rowOff>
    </xdr:from>
    <xdr:to>
      <xdr:col>78</xdr:col>
      <xdr:colOff>476250</xdr:colOff>
      <xdr:row>106</xdr:row>
      <xdr:rowOff>0</xdr:rowOff>
    </xdr:to>
    <xdr:sp>
      <xdr:nvSpPr>
        <xdr:cNvPr id="852" name="Line 852"/>
        <xdr:cNvSpPr>
          <a:spLocks/>
        </xdr:cNvSpPr>
      </xdr:nvSpPr>
      <xdr:spPr>
        <a:xfrm flipH="1" flipV="1">
          <a:off x="47929800" y="18945225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99</xdr:row>
      <xdr:rowOff>142875</xdr:rowOff>
    </xdr:from>
    <xdr:to>
      <xdr:col>80</xdr:col>
      <xdr:colOff>123825</xdr:colOff>
      <xdr:row>99</xdr:row>
      <xdr:rowOff>152400</xdr:rowOff>
    </xdr:to>
    <xdr:sp>
      <xdr:nvSpPr>
        <xdr:cNvPr id="853" name="Line 853"/>
        <xdr:cNvSpPr>
          <a:spLocks/>
        </xdr:cNvSpPr>
      </xdr:nvSpPr>
      <xdr:spPr>
        <a:xfrm flipV="1">
          <a:off x="48244125" y="18297525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571500</xdr:colOff>
      <xdr:row>93</xdr:row>
      <xdr:rowOff>104775</xdr:rowOff>
    </xdr:from>
    <xdr:to>
      <xdr:col>80</xdr:col>
      <xdr:colOff>190500</xdr:colOff>
      <xdr:row>95</xdr:row>
      <xdr:rowOff>9525</xdr:rowOff>
    </xdr:to>
    <xdr:sp>
      <xdr:nvSpPr>
        <xdr:cNvPr id="854" name="Rectangle 854"/>
        <xdr:cNvSpPr>
          <a:spLocks/>
        </xdr:cNvSpPr>
      </xdr:nvSpPr>
      <xdr:spPr>
        <a:xfrm>
          <a:off x="48844200" y="17287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38100</xdr:colOff>
      <xdr:row>94</xdr:row>
      <xdr:rowOff>66675</xdr:rowOff>
    </xdr:from>
    <xdr:to>
      <xdr:col>79</xdr:col>
      <xdr:colOff>590550</xdr:colOff>
      <xdr:row>94</xdr:row>
      <xdr:rowOff>66675</xdr:rowOff>
    </xdr:to>
    <xdr:sp>
      <xdr:nvSpPr>
        <xdr:cNvPr id="855" name="Line 855"/>
        <xdr:cNvSpPr>
          <a:spLocks/>
        </xdr:cNvSpPr>
      </xdr:nvSpPr>
      <xdr:spPr>
        <a:xfrm>
          <a:off x="48310800" y="17411700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95</xdr:row>
      <xdr:rowOff>142875</xdr:rowOff>
    </xdr:from>
    <xdr:to>
      <xdr:col>80</xdr:col>
      <xdr:colOff>28575</xdr:colOff>
      <xdr:row>95</xdr:row>
      <xdr:rowOff>152400</xdr:rowOff>
    </xdr:to>
    <xdr:sp>
      <xdr:nvSpPr>
        <xdr:cNvPr id="856" name="Line 856"/>
        <xdr:cNvSpPr>
          <a:spLocks/>
        </xdr:cNvSpPr>
      </xdr:nvSpPr>
      <xdr:spPr>
        <a:xfrm flipV="1">
          <a:off x="48244125" y="1764982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342900</xdr:colOff>
      <xdr:row>94</xdr:row>
      <xdr:rowOff>57150</xdr:rowOff>
    </xdr:from>
    <xdr:to>
      <xdr:col>79</xdr:col>
      <xdr:colOff>352425</xdr:colOff>
      <xdr:row>95</xdr:row>
      <xdr:rowOff>142875</xdr:rowOff>
    </xdr:to>
    <xdr:sp>
      <xdr:nvSpPr>
        <xdr:cNvPr id="857" name="Line 857"/>
        <xdr:cNvSpPr>
          <a:spLocks/>
        </xdr:cNvSpPr>
      </xdr:nvSpPr>
      <xdr:spPr>
        <a:xfrm flipH="1" flipV="1">
          <a:off x="48615600" y="1740217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190500</xdr:colOff>
      <xdr:row>93</xdr:row>
      <xdr:rowOff>85725</xdr:rowOff>
    </xdr:from>
    <xdr:to>
      <xdr:col>78</xdr:col>
      <xdr:colOff>200025</xdr:colOff>
      <xdr:row>95</xdr:row>
      <xdr:rowOff>142875</xdr:rowOff>
    </xdr:to>
    <xdr:sp>
      <xdr:nvSpPr>
        <xdr:cNvPr id="858" name="Rectangle 858"/>
        <xdr:cNvSpPr>
          <a:spLocks/>
        </xdr:cNvSpPr>
      </xdr:nvSpPr>
      <xdr:spPr>
        <a:xfrm>
          <a:off x="47244000" y="17268825"/>
          <a:ext cx="61912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7</a:t>
          </a:r>
        </a:p>
      </xdr:txBody>
    </xdr:sp>
    <xdr:clientData/>
  </xdr:twoCellAnchor>
  <xdr:twoCellAnchor>
    <xdr:from>
      <xdr:col>78</xdr:col>
      <xdr:colOff>209550</xdr:colOff>
      <xdr:row>94</xdr:row>
      <xdr:rowOff>85725</xdr:rowOff>
    </xdr:from>
    <xdr:to>
      <xdr:col>78</xdr:col>
      <xdr:colOff>428625</xdr:colOff>
      <xdr:row>94</xdr:row>
      <xdr:rowOff>85725</xdr:rowOff>
    </xdr:to>
    <xdr:sp>
      <xdr:nvSpPr>
        <xdr:cNvPr id="859" name="Line 859"/>
        <xdr:cNvSpPr>
          <a:spLocks/>
        </xdr:cNvSpPr>
      </xdr:nvSpPr>
      <xdr:spPr>
        <a:xfrm flipH="1" flipV="1">
          <a:off x="47872650" y="174307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581025</xdr:colOff>
      <xdr:row>97</xdr:row>
      <xdr:rowOff>152400</xdr:rowOff>
    </xdr:from>
    <xdr:to>
      <xdr:col>78</xdr:col>
      <xdr:colOff>257175</xdr:colOff>
      <xdr:row>98</xdr:row>
      <xdr:rowOff>0</xdr:rowOff>
    </xdr:to>
    <xdr:sp>
      <xdr:nvSpPr>
        <xdr:cNvPr id="860" name="Line 860"/>
        <xdr:cNvSpPr>
          <a:spLocks/>
        </xdr:cNvSpPr>
      </xdr:nvSpPr>
      <xdr:spPr>
        <a:xfrm>
          <a:off x="47024925" y="1798320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257175</xdr:colOff>
      <xdr:row>94</xdr:row>
      <xdr:rowOff>85725</xdr:rowOff>
    </xdr:from>
    <xdr:to>
      <xdr:col>78</xdr:col>
      <xdr:colOff>333375</xdr:colOff>
      <xdr:row>98</xdr:row>
      <xdr:rowOff>9525</xdr:rowOff>
    </xdr:to>
    <xdr:sp>
      <xdr:nvSpPr>
        <xdr:cNvPr id="861" name="Line 861"/>
        <xdr:cNvSpPr>
          <a:spLocks/>
        </xdr:cNvSpPr>
      </xdr:nvSpPr>
      <xdr:spPr>
        <a:xfrm flipV="1">
          <a:off x="47920275" y="17430750"/>
          <a:ext cx="762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57150</xdr:colOff>
      <xdr:row>95</xdr:row>
      <xdr:rowOff>19050</xdr:rowOff>
    </xdr:from>
    <xdr:to>
      <xdr:col>80</xdr:col>
      <xdr:colOff>66675</xdr:colOff>
      <xdr:row>96</xdr:row>
      <xdr:rowOff>114300</xdr:rowOff>
    </xdr:to>
    <xdr:sp>
      <xdr:nvSpPr>
        <xdr:cNvPr id="862" name="Line 862"/>
        <xdr:cNvSpPr>
          <a:spLocks/>
        </xdr:cNvSpPr>
      </xdr:nvSpPr>
      <xdr:spPr>
        <a:xfrm flipH="1">
          <a:off x="48939450" y="1752600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371475</xdr:colOff>
      <xdr:row>96</xdr:row>
      <xdr:rowOff>104775</xdr:rowOff>
    </xdr:from>
    <xdr:to>
      <xdr:col>80</xdr:col>
      <xdr:colOff>409575</xdr:colOff>
      <xdr:row>98</xdr:row>
      <xdr:rowOff>104775</xdr:rowOff>
    </xdr:to>
    <xdr:sp>
      <xdr:nvSpPr>
        <xdr:cNvPr id="863" name="Rectangle 863"/>
        <xdr:cNvSpPr>
          <a:spLocks/>
        </xdr:cNvSpPr>
      </xdr:nvSpPr>
      <xdr:spPr>
        <a:xfrm>
          <a:off x="48644175" y="17773650"/>
          <a:ext cx="647700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6А</a:t>
          </a:r>
        </a:p>
      </xdr:txBody>
    </xdr:sp>
    <xdr:clientData/>
  </xdr:twoCellAnchor>
  <xdr:twoCellAnchor>
    <xdr:from>
      <xdr:col>80</xdr:col>
      <xdr:colOff>581025</xdr:colOff>
      <xdr:row>96</xdr:row>
      <xdr:rowOff>152400</xdr:rowOff>
    </xdr:from>
    <xdr:to>
      <xdr:col>81</xdr:col>
      <xdr:colOff>571500</xdr:colOff>
      <xdr:row>97</xdr:row>
      <xdr:rowOff>0</xdr:rowOff>
    </xdr:to>
    <xdr:sp>
      <xdr:nvSpPr>
        <xdr:cNvPr id="864" name="Line 864"/>
        <xdr:cNvSpPr>
          <a:spLocks/>
        </xdr:cNvSpPr>
      </xdr:nvSpPr>
      <xdr:spPr>
        <a:xfrm>
          <a:off x="49463325" y="178212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</xdr:colOff>
      <xdr:row>95</xdr:row>
      <xdr:rowOff>114300</xdr:rowOff>
    </xdr:from>
    <xdr:to>
      <xdr:col>80</xdr:col>
      <xdr:colOff>590550</xdr:colOff>
      <xdr:row>97</xdr:row>
      <xdr:rowOff>0</xdr:rowOff>
    </xdr:to>
    <xdr:sp>
      <xdr:nvSpPr>
        <xdr:cNvPr id="865" name="Line 865"/>
        <xdr:cNvSpPr>
          <a:spLocks/>
        </xdr:cNvSpPr>
      </xdr:nvSpPr>
      <xdr:spPr>
        <a:xfrm flipH="1" flipV="1">
          <a:off x="48948975" y="17621250"/>
          <a:ext cx="523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110</xdr:row>
      <xdr:rowOff>152400</xdr:rowOff>
    </xdr:from>
    <xdr:to>
      <xdr:col>80</xdr:col>
      <xdr:colOff>19050</xdr:colOff>
      <xdr:row>111</xdr:row>
      <xdr:rowOff>9525</xdr:rowOff>
    </xdr:to>
    <xdr:sp>
      <xdr:nvSpPr>
        <xdr:cNvPr id="866" name="Line 866"/>
        <xdr:cNvSpPr>
          <a:spLocks/>
        </xdr:cNvSpPr>
      </xdr:nvSpPr>
      <xdr:spPr>
        <a:xfrm>
          <a:off x="48244125" y="20088225"/>
          <a:ext cx="657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171450</xdr:colOff>
      <xdr:row>111</xdr:row>
      <xdr:rowOff>0</xdr:rowOff>
    </xdr:from>
    <xdr:to>
      <xdr:col>78</xdr:col>
      <xdr:colOff>590550</xdr:colOff>
      <xdr:row>112</xdr:row>
      <xdr:rowOff>28575</xdr:rowOff>
    </xdr:to>
    <xdr:sp>
      <xdr:nvSpPr>
        <xdr:cNvPr id="867" name="Line 867"/>
        <xdr:cNvSpPr>
          <a:spLocks/>
        </xdr:cNvSpPr>
      </xdr:nvSpPr>
      <xdr:spPr>
        <a:xfrm flipH="1">
          <a:off x="47834550" y="20097750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161925</xdr:colOff>
      <xdr:row>115</xdr:row>
      <xdr:rowOff>47625</xdr:rowOff>
    </xdr:from>
    <xdr:to>
      <xdr:col>78</xdr:col>
      <xdr:colOff>542925</xdr:colOff>
      <xdr:row>115</xdr:row>
      <xdr:rowOff>47625</xdr:rowOff>
    </xdr:to>
    <xdr:sp>
      <xdr:nvSpPr>
        <xdr:cNvPr id="868" name="Line 868"/>
        <xdr:cNvSpPr>
          <a:spLocks/>
        </xdr:cNvSpPr>
      </xdr:nvSpPr>
      <xdr:spPr>
        <a:xfrm flipV="1">
          <a:off x="47825025" y="207930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113</xdr:row>
      <xdr:rowOff>152400</xdr:rowOff>
    </xdr:from>
    <xdr:to>
      <xdr:col>80</xdr:col>
      <xdr:colOff>0</xdr:colOff>
      <xdr:row>114</xdr:row>
      <xdr:rowOff>9525</xdr:rowOff>
    </xdr:to>
    <xdr:sp>
      <xdr:nvSpPr>
        <xdr:cNvPr id="869" name="Line 869"/>
        <xdr:cNvSpPr>
          <a:spLocks/>
        </xdr:cNvSpPr>
      </xdr:nvSpPr>
      <xdr:spPr>
        <a:xfrm>
          <a:off x="48244125" y="20574000"/>
          <a:ext cx="63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333375</xdr:colOff>
      <xdr:row>113</xdr:row>
      <xdr:rowOff>152400</xdr:rowOff>
    </xdr:from>
    <xdr:to>
      <xdr:col>78</xdr:col>
      <xdr:colOff>590550</xdr:colOff>
      <xdr:row>115</xdr:row>
      <xdr:rowOff>28575</xdr:rowOff>
    </xdr:to>
    <xdr:sp>
      <xdr:nvSpPr>
        <xdr:cNvPr id="870" name="Line 870"/>
        <xdr:cNvSpPr>
          <a:spLocks/>
        </xdr:cNvSpPr>
      </xdr:nvSpPr>
      <xdr:spPr>
        <a:xfrm flipH="1">
          <a:off x="47996475" y="20574000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514350</xdr:colOff>
      <xdr:row>115</xdr:row>
      <xdr:rowOff>38100</xdr:rowOff>
    </xdr:from>
    <xdr:to>
      <xdr:col>78</xdr:col>
      <xdr:colOff>523875</xdr:colOff>
      <xdr:row>119</xdr:row>
      <xdr:rowOff>38100</xdr:rowOff>
    </xdr:to>
    <xdr:sp>
      <xdr:nvSpPr>
        <xdr:cNvPr id="871" name="Line 871"/>
        <xdr:cNvSpPr>
          <a:spLocks/>
        </xdr:cNvSpPr>
      </xdr:nvSpPr>
      <xdr:spPr>
        <a:xfrm flipH="1">
          <a:off x="48177450" y="20783550"/>
          <a:ext cx="952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590550</xdr:colOff>
      <xdr:row>119</xdr:row>
      <xdr:rowOff>9525</xdr:rowOff>
    </xdr:from>
    <xdr:to>
      <xdr:col>78</xdr:col>
      <xdr:colOff>514350</xdr:colOff>
      <xdr:row>119</xdr:row>
      <xdr:rowOff>38100</xdr:rowOff>
    </xdr:to>
    <xdr:sp>
      <xdr:nvSpPr>
        <xdr:cNvPr id="872" name="Line 872"/>
        <xdr:cNvSpPr>
          <a:spLocks/>
        </xdr:cNvSpPr>
      </xdr:nvSpPr>
      <xdr:spPr>
        <a:xfrm flipH="1" flipV="1">
          <a:off x="47644050" y="214026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</xdr:colOff>
      <xdr:row>121</xdr:row>
      <xdr:rowOff>19050</xdr:rowOff>
    </xdr:from>
    <xdr:to>
      <xdr:col>80</xdr:col>
      <xdr:colOff>9525</xdr:colOff>
      <xdr:row>121</xdr:row>
      <xdr:rowOff>19050</xdr:rowOff>
    </xdr:to>
    <xdr:sp>
      <xdr:nvSpPr>
        <xdr:cNvPr id="873" name="Line 873"/>
        <xdr:cNvSpPr>
          <a:spLocks/>
        </xdr:cNvSpPr>
      </xdr:nvSpPr>
      <xdr:spPr>
        <a:xfrm>
          <a:off x="48282225" y="21736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371475</xdr:colOff>
      <xdr:row>119</xdr:row>
      <xdr:rowOff>38100</xdr:rowOff>
    </xdr:from>
    <xdr:to>
      <xdr:col>79</xdr:col>
      <xdr:colOff>28575</xdr:colOff>
      <xdr:row>121</xdr:row>
      <xdr:rowOff>19050</xdr:rowOff>
    </xdr:to>
    <xdr:sp>
      <xdr:nvSpPr>
        <xdr:cNvPr id="874" name="Line 874"/>
        <xdr:cNvSpPr>
          <a:spLocks/>
        </xdr:cNvSpPr>
      </xdr:nvSpPr>
      <xdr:spPr>
        <a:xfrm flipH="1" flipV="1">
          <a:off x="48034575" y="21431250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119</xdr:row>
      <xdr:rowOff>19050</xdr:rowOff>
    </xdr:from>
    <xdr:to>
      <xdr:col>78</xdr:col>
      <xdr:colOff>0</xdr:colOff>
      <xdr:row>120</xdr:row>
      <xdr:rowOff>114300</xdr:rowOff>
    </xdr:to>
    <xdr:sp>
      <xdr:nvSpPr>
        <xdr:cNvPr id="875" name="Line 875"/>
        <xdr:cNvSpPr>
          <a:spLocks/>
        </xdr:cNvSpPr>
      </xdr:nvSpPr>
      <xdr:spPr>
        <a:xfrm>
          <a:off x="47663100" y="214122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352425</xdr:colOff>
      <xdr:row>120</xdr:row>
      <xdr:rowOff>114300</xdr:rowOff>
    </xdr:from>
    <xdr:to>
      <xdr:col>78</xdr:col>
      <xdr:colOff>333375</xdr:colOff>
      <xdr:row>127</xdr:row>
      <xdr:rowOff>38100</xdr:rowOff>
    </xdr:to>
    <xdr:sp>
      <xdr:nvSpPr>
        <xdr:cNvPr id="876" name="Rectangle 876"/>
        <xdr:cNvSpPr>
          <a:spLocks/>
        </xdr:cNvSpPr>
      </xdr:nvSpPr>
      <xdr:spPr>
        <a:xfrm>
          <a:off x="47405925" y="21669375"/>
          <a:ext cx="590550" cy="1057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</a:t>
          </a:r>
        </a:p>
      </xdr:txBody>
    </xdr:sp>
    <xdr:clientData/>
  </xdr:twoCellAnchor>
  <xdr:twoCellAnchor>
    <xdr:from>
      <xdr:col>70</xdr:col>
      <xdr:colOff>514350</xdr:colOff>
      <xdr:row>112</xdr:row>
      <xdr:rowOff>47625</xdr:rowOff>
    </xdr:from>
    <xdr:to>
      <xdr:col>71</xdr:col>
      <xdr:colOff>133350</xdr:colOff>
      <xdr:row>113</xdr:row>
      <xdr:rowOff>114300</xdr:rowOff>
    </xdr:to>
    <xdr:sp>
      <xdr:nvSpPr>
        <xdr:cNvPr id="877" name="Rectangle 877"/>
        <xdr:cNvSpPr>
          <a:spLocks/>
        </xdr:cNvSpPr>
      </xdr:nvSpPr>
      <xdr:spPr>
        <a:xfrm>
          <a:off x="43300650" y="20307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314325</xdr:colOff>
      <xdr:row>120</xdr:row>
      <xdr:rowOff>28575</xdr:rowOff>
    </xdr:from>
    <xdr:to>
      <xdr:col>71</xdr:col>
      <xdr:colOff>542925</xdr:colOff>
      <xdr:row>121</xdr:row>
      <xdr:rowOff>95250</xdr:rowOff>
    </xdr:to>
    <xdr:sp>
      <xdr:nvSpPr>
        <xdr:cNvPr id="878" name="Rectangle 878"/>
        <xdr:cNvSpPr>
          <a:spLocks/>
        </xdr:cNvSpPr>
      </xdr:nvSpPr>
      <xdr:spPr>
        <a:xfrm>
          <a:off x="43710225" y="21583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285750</xdr:colOff>
      <xdr:row>112</xdr:row>
      <xdr:rowOff>0</xdr:rowOff>
    </xdr:from>
    <xdr:to>
      <xdr:col>73</xdr:col>
      <xdr:colOff>190500</xdr:colOff>
      <xdr:row>114</xdr:row>
      <xdr:rowOff>47625</xdr:rowOff>
    </xdr:to>
    <xdr:sp>
      <xdr:nvSpPr>
        <xdr:cNvPr id="879" name="Rectangle 879"/>
        <xdr:cNvSpPr>
          <a:spLocks/>
        </xdr:cNvSpPr>
      </xdr:nvSpPr>
      <xdr:spPr>
        <a:xfrm rot="21257365">
          <a:off x="43681650" y="20259675"/>
          <a:ext cx="11239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68</xdr:col>
      <xdr:colOff>590550</xdr:colOff>
      <xdr:row>112</xdr:row>
      <xdr:rowOff>114300</xdr:rowOff>
    </xdr:from>
    <xdr:to>
      <xdr:col>70</xdr:col>
      <xdr:colOff>323850</xdr:colOff>
      <xdr:row>114</xdr:row>
      <xdr:rowOff>85725</xdr:rowOff>
    </xdr:to>
    <xdr:sp>
      <xdr:nvSpPr>
        <xdr:cNvPr id="880" name="Rectangle 880"/>
        <xdr:cNvSpPr>
          <a:spLocks/>
        </xdr:cNvSpPr>
      </xdr:nvSpPr>
      <xdr:spPr>
        <a:xfrm rot="21385418">
          <a:off x="42157650" y="20373975"/>
          <a:ext cx="9525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5Б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70</xdr:col>
      <xdr:colOff>600075</xdr:colOff>
      <xdr:row>110</xdr:row>
      <xdr:rowOff>85725</xdr:rowOff>
    </xdr:from>
    <xdr:to>
      <xdr:col>71</xdr:col>
      <xdr:colOff>9525</xdr:colOff>
      <xdr:row>112</xdr:row>
      <xdr:rowOff>38100</xdr:rowOff>
    </xdr:to>
    <xdr:sp>
      <xdr:nvSpPr>
        <xdr:cNvPr id="881" name="Line 881"/>
        <xdr:cNvSpPr>
          <a:spLocks/>
        </xdr:cNvSpPr>
      </xdr:nvSpPr>
      <xdr:spPr>
        <a:xfrm>
          <a:off x="43386375" y="20021550"/>
          <a:ext cx="190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142875</xdr:colOff>
      <xdr:row>113</xdr:row>
      <xdr:rowOff>0</xdr:rowOff>
    </xdr:from>
    <xdr:to>
      <xdr:col>71</xdr:col>
      <xdr:colOff>266700</xdr:colOff>
      <xdr:row>113</xdr:row>
      <xdr:rowOff>19050</xdr:rowOff>
    </xdr:to>
    <xdr:sp>
      <xdr:nvSpPr>
        <xdr:cNvPr id="882" name="Line 882"/>
        <xdr:cNvSpPr>
          <a:spLocks/>
        </xdr:cNvSpPr>
      </xdr:nvSpPr>
      <xdr:spPr>
        <a:xfrm flipV="1">
          <a:off x="43538775" y="20421600"/>
          <a:ext cx="1238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333375</xdr:colOff>
      <xdr:row>113</xdr:row>
      <xdr:rowOff>19050</xdr:rowOff>
    </xdr:from>
    <xdr:to>
      <xdr:col>70</xdr:col>
      <xdr:colOff>523875</xdr:colOff>
      <xdr:row>113</xdr:row>
      <xdr:rowOff>19050</xdr:rowOff>
    </xdr:to>
    <xdr:sp>
      <xdr:nvSpPr>
        <xdr:cNvPr id="883" name="Line 883"/>
        <xdr:cNvSpPr>
          <a:spLocks/>
        </xdr:cNvSpPr>
      </xdr:nvSpPr>
      <xdr:spPr>
        <a:xfrm flipH="1" flipV="1">
          <a:off x="43119675" y="204406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581025</xdr:colOff>
      <xdr:row>115</xdr:row>
      <xdr:rowOff>152400</xdr:rowOff>
    </xdr:from>
    <xdr:to>
      <xdr:col>70</xdr:col>
      <xdr:colOff>514350</xdr:colOff>
      <xdr:row>115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2757725" y="20897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457200</xdr:colOff>
      <xdr:row>113</xdr:row>
      <xdr:rowOff>19050</xdr:rowOff>
    </xdr:from>
    <xdr:to>
      <xdr:col>70</xdr:col>
      <xdr:colOff>514350</xdr:colOff>
      <xdr:row>115</xdr:row>
      <xdr:rowOff>152400</xdr:rowOff>
    </xdr:to>
    <xdr:sp>
      <xdr:nvSpPr>
        <xdr:cNvPr id="885" name="Line 885"/>
        <xdr:cNvSpPr>
          <a:spLocks/>
        </xdr:cNvSpPr>
      </xdr:nvSpPr>
      <xdr:spPr>
        <a:xfrm flipH="1" flipV="1">
          <a:off x="43243500" y="20440650"/>
          <a:ext cx="57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171450</xdr:colOff>
      <xdr:row>113</xdr:row>
      <xdr:rowOff>9525</xdr:rowOff>
    </xdr:from>
    <xdr:to>
      <xdr:col>71</xdr:col>
      <xdr:colOff>285750</xdr:colOff>
      <xdr:row>115</xdr:row>
      <xdr:rowOff>19050</xdr:rowOff>
    </xdr:to>
    <xdr:sp>
      <xdr:nvSpPr>
        <xdr:cNvPr id="886" name="Line 886"/>
        <xdr:cNvSpPr>
          <a:spLocks/>
        </xdr:cNvSpPr>
      </xdr:nvSpPr>
      <xdr:spPr>
        <a:xfrm flipH="1" flipV="1">
          <a:off x="43567350" y="20431125"/>
          <a:ext cx="114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</xdr:colOff>
      <xdr:row>113</xdr:row>
      <xdr:rowOff>123825</xdr:rowOff>
    </xdr:from>
    <xdr:to>
      <xdr:col>71</xdr:col>
      <xdr:colOff>428625</xdr:colOff>
      <xdr:row>120</xdr:row>
      <xdr:rowOff>38100</xdr:rowOff>
    </xdr:to>
    <xdr:sp>
      <xdr:nvSpPr>
        <xdr:cNvPr id="887" name="Line 887"/>
        <xdr:cNvSpPr>
          <a:spLocks/>
        </xdr:cNvSpPr>
      </xdr:nvSpPr>
      <xdr:spPr>
        <a:xfrm>
          <a:off x="43443525" y="20545425"/>
          <a:ext cx="381000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514350</xdr:colOff>
      <xdr:row>119</xdr:row>
      <xdr:rowOff>85725</xdr:rowOff>
    </xdr:from>
    <xdr:to>
      <xdr:col>73</xdr:col>
      <xdr:colOff>428625</xdr:colOff>
      <xdr:row>125</xdr:row>
      <xdr:rowOff>19050</xdr:rowOff>
    </xdr:to>
    <xdr:sp>
      <xdr:nvSpPr>
        <xdr:cNvPr id="888" name="Rectangle 888"/>
        <xdr:cNvSpPr>
          <a:spLocks/>
        </xdr:cNvSpPr>
      </xdr:nvSpPr>
      <xdr:spPr>
        <a:xfrm>
          <a:off x="44519850" y="21478875"/>
          <a:ext cx="523875" cy="9048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5А</a:t>
          </a:r>
        </a:p>
      </xdr:txBody>
    </xdr:sp>
    <xdr:clientData/>
  </xdr:twoCellAnchor>
  <xdr:twoCellAnchor>
    <xdr:from>
      <xdr:col>68</xdr:col>
      <xdr:colOff>238125</xdr:colOff>
      <xdr:row>123</xdr:row>
      <xdr:rowOff>133350</xdr:rowOff>
    </xdr:from>
    <xdr:to>
      <xdr:col>69</xdr:col>
      <xdr:colOff>19050</xdr:colOff>
      <xdr:row>128</xdr:row>
      <xdr:rowOff>28575</xdr:rowOff>
    </xdr:to>
    <xdr:sp>
      <xdr:nvSpPr>
        <xdr:cNvPr id="889" name="Rectangle 889"/>
        <xdr:cNvSpPr>
          <a:spLocks/>
        </xdr:cNvSpPr>
      </xdr:nvSpPr>
      <xdr:spPr>
        <a:xfrm>
          <a:off x="41805225" y="22174200"/>
          <a:ext cx="3905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72</xdr:col>
      <xdr:colOff>19050</xdr:colOff>
      <xdr:row>117</xdr:row>
      <xdr:rowOff>142875</xdr:rowOff>
    </xdr:from>
    <xdr:to>
      <xdr:col>73</xdr:col>
      <xdr:colOff>95250</xdr:colOff>
      <xdr:row>117</xdr:row>
      <xdr:rowOff>142875</xdr:rowOff>
    </xdr:to>
    <xdr:sp>
      <xdr:nvSpPr>
        <xdr:cNvPr id="890" name="Line 890"/>
        <xdr:cNvSpPr>
          <a:spLocks/>
        </xdr:cNvSpPr>
      </xdr:nvSpPr>
      <xdr:spPr>
        <a:xfrm>
          <a:off x="44024550" y="21212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116</xdr:row>
      <xdr:rowOff>104775</xdr:rowOff>
    </xdr:from>
    <xdr:to>
      <xdr:col>72</xdr:col>
      <xdr:colOff>9525</xdr:colOff>
      <xdr:row>117</xdr:row>
      <xdr:rowOff>133350</xdr:rowOff>
    </xdr:to>
    <xdr:sp>
      <xdr:nvSpPr>
        <xdr:cNvPr id="891" name="Line 891"/>
        <xdr:cNvSpPr>
          <a:spLocks/>
        </xdr:cNvSpPr>
      </xdr:nvSpPr>
      <xdr:spPr>
        <a:xfrm flipH="1" flipV="1">
          <a:off x="43605450" y="21012150"/>
          <a:ext cx="409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120</xdr:row>
      <xdr:rowOff>152400</xdr:rowOff>
    </xdr:from>
    <xdr:to>
      <xdr:col>71</xdr:col>
      <xdr:colOff>314325</xdr:colOff>
      <xdr:row>124</xdr:row>
      <xdr:rowOff>95250</xdr:rowOff>
    </xdr:to>
    <xdr:sp>
      <xdr:nvSpPr>
        <xdr:cNvPr id="892" name="Line 892"/>
        <xdr:cNvSpPr>
          <a:spLocks/>
        </xdr:cNvSpPr>
      </xdr:nvSpPr>
      <xdr:spPr>
        <a:xfrm flipH="1">
          <a:off x="42205275" y="21707475"/>
          <a:ext cx="15049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552450</xdr:colOff>
      <xdr:row>120</xdr:row>
      <xdr:rowOff>114300</xdr:rowOff>
    </xdr:from>
    <xdr:to>
      <xdr:col>72</xdr:col>
      <xdr:colOff>504825</xdr:colOff>
      <xdr:row>120</xdr:row>
      <xdr:rowOff>152400</xdr:rowOff>
    </xdr:to>
    <xdr:sp>
      <xdr:nvSpPr>
        <xdr:cNvPr id="893" name="Line 893"/>
        <xdr:cNvSpPr>
          <a:spLocks/>
        </xdr:cNvSpPr>
      </xdr:nvSpPr>
      <xdr:spPr>
        <a:xfrm flipV="1">
          <a:off x="43948350" y="21669375"/>
          <a:ext cx="5619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581025</xdr:colOff>
      <xdr:row>121</xdr:row>
      <xdr:rowOff>142875</xdr:rowOff>
    </xdr:from>
    <xdr:to>
      <xdr:col>69</xdr:col>
      <xdr:colOff>600075</xdr:colOff>
      <xdr:row>121</xdr:row>
      <xdr:rowOff>152400</xdr:rowOff>
    </xdr:to>
    <xdr:sp>
      <xdr:nvSpPr>
        <xdr:cNvPr id="894" name="Line 894"/>
        <xdr:cNvSpPr>
          <a:spLocks/>
        </xdr:cNvSpPr>
      </xdr:nvSpPr>
      <xdr:spPr>
        <a:xfrm flipV="1">
          <a:off x="42148125" y="218598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581025</xdr:colOff>
      <xdr:row>123</xdr:row>
      <xdr:rowOff>152400</xdr:rowOff>
    </xdr:from>
    <xdr:to>
      <xdr:col>72</xdr:col>
      <xdr:colOff>95250</xdr:colOff>
      <xdr:row>124</xdr:row>
      <xdr:rowOff>0</xdr:rowOff>
    </xdr:to>
    <xdr:sp>
      <xdr:nvSpPr>
        <xdr:cNvPr id="895" name="Line 895"/>
        <xdr:cNvSpPr>
          <a:spLocks/>
        </xdr:cNvSpPr>
      </xdr:nvSpPr>
      <xdr:spPr>
        <a:xfrm>
          <a:off x="43367325" y="2219325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121</xdr:row>
      <xdr:rowOff>152400</xdr:rowOff>
    </xdr:from>
    <xdr:to>
      <xdr:col>70</xdr:col>
      <xdr:colOff>266700</xdr:colOff>
      <xdr:row>122</xdr:row>
      <xdr:rowOff>85725</xdr:rowOff>
    </xdr:to>
    <xdr:sp>
      <xdr:nvSpPr>
        <xdr:cNvPr id="896" name="Line 896"/>
        <xdr:cNvSpPr>
          <a:spLocks/>
        </xdr:cNvSpPr>
      </xdr:nvSpPr>
      <xdr:spPr>
        <a:xfrm>
          <a:off x="42786300" y="2186940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120</xdr:row>
      <xdr:rowOff>133350</xdr:rowOff>
    </xdr:from>
    <xdr:to>
      <xdr:col>72</xdr:col>
      <xdr:colOff>209550</xdr:colOff>
      <xdr:row>124</xdr:row>
      <xdr:rowOff>9525</xdr:rowOff>
    </xdr:to>
    <xdr:sp>
      <xdr:nvSpPr>
        <xdr:cNvPr id="897" name="Line 897"/>
        <xdr:cNvSpPr>
          <a:spLocks/>
        </xdr:cNvSpPr>
      </xdr:nvSpPr>
      <xdr:spPr>
        <a:xfrm flipV="1">
          <a:off x="44110275" y="21688425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266700</xdr:colOff>
      <xdr:row>93</xdr:row>
      <xdr:rowOff>104775</xdr:rowOff>
    </xdr:from>
    <xdr:to>
      <xdr:col>85</xdr:col>
      <xdr:colOff>495300</xdr:colOff>
      <xdr:row>95</xdr:row>
      <xdr:rowOff>9525</xdr:rowOff>
    </xdr:to>
    <xdr:sp>
      <xdr:nvSpPr>
        <xdr:cNvPr id="898" name="Rectangle 898"/>
        <xdr:cNvSpPr>
          <a:spLocks/>
        </xdr:cNvSpPr>
      </xdr:nvSpPr>
      <xdr:spPr>
        <a:xfrm>
          <a:off x="52197000" y="17287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200025</xdr:colOff>
      <xdr:row>94</xdr:row>
      <xdr:rowOff>85725</xdr:rowOff>
    </xdr:from>
    <xdr:to>
      <xdr:col>83</xdr:col>
      <xdr:colOff>104775</xdr:colOff>
      <xdr:row>94</xdr:row>
      <xdr:rowOff>85725</xdr:rowOff>
    </xdr:to>
    <xdr:sp>
      <xdr:nvSpPr>
        <xdr:cNvPr id="899" name="Line 899"/>
        <xdr:cNvSpPr>
          <a:spLocks/>
        </xdr:cNvSpPr>
      </xdr:nvSpPr>
      <xdr:spPr>
        <a:xfrm>
          <a:off x="49082325" y="1743075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581025</xdr:colOff>
      <xdr:row>93</xdr:row>
      <xdr:rowOff>152400</xdr:rowOff>
    </xdr:from>
    <xdr:to>
      <xdr:col>81</xdr:col>
      <xdr:colOff>571500</xdr:colOff>
      <xdr:row>94</xdr:row>
      <xdr:rowOff>0</xdr:rowOff>
    </xdr:to>
    <xdr:sp>
      <xdr:nvSpPr>
        <xdr:cNvPr id="900" name="Line 900"/>
        <xdr:cNvSpPr>
          <a:spLocks/>
        </xdr:cNvSpPr>
      </xdr:nvSpPr>
      <xdr:spPr>
        <a:xfrm>
          <a:off x="49463325" y="173355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581025</xdr:colOff>
      <xdr:row>92</xdr:row>
      <xdr:rowOff>152400</xdr:rowOff>
    </xdr:from>
    <xdr:to>
      <xdr:col>84</xdr:col>
      <xdr:colOff>9525</xdr:colOff>
      <xdr:row>92</xdr:row>
      <xdr:rowOff>152400</xdr:rowOff>
    </xdr:to>
    <xdr:sp>
      <xdr:nvSpPr>
        <xdr:cNvPr id="901" name="Line 901"/>
        <xdr:cNvSpPr>
          <a:spLocks/>
        </xdr:cNvSpPr>
      </xdr:nvSpPr>
      <xdr:spPr>
        <a:xfrm>
          <a:off x="50682525" y="17173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342900</xdr:colOff>
      <xdr:row>94</xdr:row>
      <xdr:rowOff>76200</xdr:rowOff>
    </xdr:from>
    <xdr:to>
      <xdr:col>85</xdr:col>
      <xdr:colOff>266700</xdr:colOff>
      <xdr:row>94</xdr:row>
      <xdr:rowOff>76200</xdr:rowOff>
    </xdr:to>
    <xdr:sp>
      <xdr:nvSpPr>
        <xdr:cNvPr id="902" name="Line 902"/>
        <xdr:cNvSpPr>
          <a:spLocks/>
        </xdr:cNvSpPr>
      </xdr:nvSpPr>
      <xdr:spPr>
        <a:xfrm>
          <a:off x="51054000" y="174212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504825</xdr:colOff>
      <xdr:row>94</xdr:row>
      <xdr:rowOff>76200</xdr:rowOff>
    </xdr:from>
    <xdr:to>
      <xdr:col>88</xdr:col>
      <xdr:colOff>180975</xdr:colOff>
      <xdr:row>94</xdr:row>
      <xdr:rowOff>76200</xdr:rowOff>
    </xdr:to>
    <xdr:sp>
      <xdr:nvSpPr>
        <xdr:cNvPr id="903" name="Line 903"/>
        <xdr:cNvSpPr>
          <a:spLocks/>
        </xdr:cNvSpPr>
      </xdr:nvSpPr>
      <xdr:spPr>
        <a:xfrm>
          <a:off x="52435125" y="174212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581025</xdr:colOff>
      <xdr:row>92</xdr:row>
      <xdr:rowOff>152400</xdr:rowOff>
    </xdr:from>
    <xdr:to>
      <xdr:col>89</xdr:col>
      <xdr:colOff>571500</xdr:colOff>
      <xdr:row>93</xdr:row>
      <xdr:rowOff>0</xdr:rowOff>
    </xdr:to>
    <xdr:sp>
      <xdr:nvSpPr>
        <xdr:cNvPr id="904" name="Line 904"/>
        <xdr:cNvSpPr>
          <a:spLocks/>
        </xdr:cNvSpPr>
      </xdr:nvSpPr>
      <xdr:spPr>
        <a:xfrm>
          <a:off x="54340125" y="171735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76200</xdr:rowOff>
    </xdr:from>
    <xdr:to>
      <xdr:col>90</xdr:col>
      <xdr:colOff>219075</xdr:colOff>
      <xdr:row>94</xdr:row>
      <xdr:rowOff>85725</xdr:rowOff>
    </xdr:to>
    <xdr:sp>
      <xdr:nvSpPr>
        <xdr:cNvPr id="905" name="Line 905"/>
        <xdr:cNvSpPr>
          <a:spLocks/>
        </xdr:cNvSpPr>
      </xdr:nvSpPr>
      <xdr:spPr>
        <a:xfrm flipV="1">
          <a:off x="54168675" y="17421225"/>
          <a:ext cx="10287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438150</xdr:colOff>
      <xdr:row>94</xdr:row>
      <xdr:rowOff>76200</xdr:rowOff>
    </xdr:from>
    <xdr:to>
      <xdr:col>92</xdr:col>
      <xdr:colOff>504825</xdr:colOff>
      <xdr:row>94</xdr:row>
      <xdr:rowOff>76200</xdr:rowOff>
    </xdr:to>
    <xdr:sp>
      <xdr:nvSpPr>
        <xdr:cNvPr id="906" name="Line 906"/>
        <xdr:cNvSpPr>
          <a:spLocks/>
        </xdr:cNvSpPr>
      </xdr:nvSpPr>
      <xdr:spPr>
        <a:xfrm>
          <a:off x="55416450" y="17421225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99</xdr:row>
      <xdr:rowOff>0</xdr:rowOff>
    </xdr:from>
    <xdr:to>
      <xdr:col>84</xdr:col>
      <xdr:colOff>28575</xdr:colOff>
      <xdr:row>101</xdr:row>
      <xdr:rowOff>9525</xdr:rowOff>
    </xdr:to>
    <xdr:sp>
      <xdr:nvSpPr>
        <xdr:cNvPr id="907" name="Rectangle 907"/>
        <xdr:cNvSpPr>
          <a:spLocks/>
        </xdr:cNvSpPr>
      </xdr:nvSpPr>
      <xdr:spPr>
        <a:xfrm>
          <a:off x="50615850" y="18154650"/>
          <a:ext cx="733425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1</a:t>
          </a:r>
        </a:p>
      </xdr:txBody>
    </xdr:sp>
    <xdr:clientData/>
  </xdr:twoCellAnchor>
  <xdr:twoCellAnchor>
    <xdr:from>
      <xdr:col>92</xdr:col>
      <xdr:colOff>0</xdr:colOff>
      <xdr:row>95</xdr:row>
      <xdr:rowOff>133350</xdr:rowOff>
    </xdr:from>
    <xdr:to>
      <xdr:col>93</xdr:col>
      <xdr:colOff>104775</xdr:colOff>
      <xdr:row>97</xdr:row>
      <xdr:rowOff>114300</xdr:rowOff>
    </xdr:to>
    <xdr:sp>
      <xdr:nvSpPr>
        <xdr:cNvPr id="908" name="Rectangle 908"/>
        <xdr:cNvSpPr>
          <a:spLocks/>
        </xdr:cNvSpPr>
      </xdr:nvSpPr>
      <xdr:spPr>
        <a:xfrm>
          <a:off x="56197500" y="17640300"/>
          <a:ext cx="714375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0</xdr:colOff>
      <xdr:row>90</xdr:row>
      <xdr:rowOff>133350</xdr:rowOff>
    </xdr:from>
    <xdr:to>
      <xdr:col>86</xdr:col>
      <xdr:colOff>123825</xdr:colOff>
      <xdr:row>92</xdr:row>
      <xdr:rowOff>123825</xdr:rowOff>
    </xdr:to>
    <xdr:sp>
      <xdr:nvSpPr>
        <xdr:cNvPr id="909" name="Rectangle 909"/>
        <xdr:cNvSpPr>
          <a:spLocks/>
        </xdr:cNvSpPr>
      </xdr:nvSpPr>
      <xdr:spPr>
        <a:xfrm>
          <a:off x="51930300" y="16792575"/>
          <a:ext cx="73342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2А</a:t>
          </a:r>
        </a:p>
      </xdr:txBody>
    </xdr:sp>
    <xdr:clientData/>
  </xdr:twoCellAnchor>
  <xdr:oneCellAnchor>
    <xdr:from>
      <xdr:col>92</xdr:col>
      <xdr:colOff>428625</xdr:colOff>
      <xdr:row>97</xdr:row>
      <xdr:rowOff>57150</xdr:rowOff>
    </xdr:from>
    <xdr:ext cx="76200" cy="200025"/>
    <xdr:sp fLocksText="0">
      <xdr:nvSpPr>
        <xdr:cNvPr id="910" name="Text Box 910"/>
        <xdr:cNvSpPr txBox="1">
          <a:spLocks noChangeArrowheads="1"/>
        </xdr:cNvSpPr>
      </xdr:nvSpPr>
      <xdr:spPr>
        <a:xfrm>
          <a:off x="56626125" y="1788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92</xdr:col>
      <xdr:colOff>485775</xdr:colOff>
      <xdr:row>94</xdr:row>
      <xdr:rowOff>85725</xdr:rowOff>
    </xdr:from>
    <xdr:to>
      <xdr:col>92</xdr:col>
      <xdr:colOff>495300</xdr:colOff>
      <xdr:row>95</xdr:row>
      <xdr:rowOff>123825</xdr:rowOff>
    </xdr:to>
    <xdr:sp>
      <xdr:nvSpPr>
        <xdr:cNvPr id="911" name="Line 911"/>
        <xdr:cNvSpPr>
          <a:spLocks/>
        </xdr:cNvSpPr>
      </xdr:nvSpPr>
      <xdr:spPr>
        <a:xfrm flipH="1">
          <a:off x="56683275" y="17430750"/>
          <a:ext cx="95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581025</xdr:colOff>
      <xdr:row>92</xdr:row>
      <xdr:rowOff>152400</xdr:rowOff>
    </xdr:from>
    <xdr:to>
      <xdr:col>91</xdr:col>
      <xdr:colOff>571500</xdr:colOff>
      <xdr:row>93</xdr:row>
      <xdr:rowOff>0</xdr:rowOff>
    </xdr:to>
    <xdr:sp>
      <xdr:nvSpPr>
        <xdr:cNvPr id="912" name="Line 912"/>
        <xdr:cNvSpPr>
          <a:spLocks/>
        </xdr:cNvSpPr>
      </xdr:nvSpPr>
      <xdr:spPr>
        <a:xfrm>
          <a:off x="55559325" y="171735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28575</xdr:colOff>
      <xdr:row>94</xdr:row>
      <xdr:rowOff>152400</xdr:rowOff>
    </xdr:from>
    <xdr:to>
      <xdr:col>93</xdr:col>
      <xdr:colOff>571500</xdr:colOff>
      <xdr:row>95</xdr:row>
      <xdr:rowOff>0</xdr:rowOff>
    </xdr:to>
    <xdr:sp>
      <xdr:nvSpPr>
        <xdr:cNvPr id="913" name="Line 913"/>
        <xdr:cNvSpPr>
          <a:spLocks/>
        </xdr:cNvSpPr>
      </xdr:nvSpPr>
      <xdr:spPr>
        <a:xfrm>
          <a:off x="56835675" y="17497425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94</xdr:row>
      <xdr:rowOff>142875</xdr:rowOff>
    </xdr:from>
    <xdr:to>
      <xdr:col>93</xdr:col>
      <xdr:colOff>28575</xdr:colOff>
      <xdr:row>95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56683275" y="174879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552450</xdr:colOff>
      <xdr:row>92</xdr:row>
      <xdr:rowOff>142875</xdr:rowOff>
    </xdr:from>
    <xdr:to>
      <xdr:col>90</xdr:col>
      <xdr:colOff>581025</xdr:colOff>
      <xdr:row>94</xdr:row>
      <xdr:rowOff>57150</xdr:rowOff>
    </xdr:to>
    <xdr:sp>
      <xdr:nvSpPr>
        <xdr:cNvPr id="915" name="Line 915"/>
        <xdr:cNvSpPr>
          <a:spLocks/>
        </xdr:cNvSpPr>
      </xdr:nvSpPr>
      <xdr:spPr>
        <a:xfrm flipV="1">
          <a:off x="55530750" y="17164050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533400</xdr:colOff>
      <xdr:row>96</xdr:row>
      <xdr:rowOff>123825</xdr:rowOff>
    </xdr:from>
    <xdr:to>
      <xdr:col>89</xdr:col>
      <xdr:colOff>57150</xdr:colOff>
      <xdr:row>98</xdr:row>
      <xdr:rowOff>133350</xdr:rowOff>
    </xdr:to>
    <xdr:sp>
      <xdr:nvSpPr>
        <xdr:cNvPr id="916" name="Rectangle 916"/>
        <xdr:cNvSpPr>
          <a:spLocks/>
        </xdr:cNvSpPr>
      </xdr:nvSpPr>
      <xdr:spPr>
        <a:xfrm>
          <a:off x="53682900" y="17792700"/>
          <a:ext cx="742950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3</a:t>
          </a:r>
        </a:p>
      </xdr:txBody>
    </xdr:sp>
    <xdr:clientData/>
  </xdr:twoCellAnchor>
  <xdr:twoCellAnchor>
    <xdr:from>
      <xdr:col>85</xdr:col>
      <xdr:colOff>0</xdr:colOff>
      <xdr:row>96</xdr:row>
      <xdr:rowOff>47625</xdr:rowOff>
    </xdr:from>
    <xdr:to>
      <xdr:col>86</xdr:col>
      <xdr:colOff>180975</xdr:colOff>
      <xdr:row>98</xdr:row>
      <xdr:rowOff>57150</xdr:rowOff>
    </xdr:to>
    <xdr:sp>
      <xdr:nvSpPr>
        <xdr:cNvPr id="917" name="Rectangle 917"/>
        <xdr:cNvSpPr>
          <a:spLocks/>
        </xdr:cNvSpPr>
      </xdr:nvSpPr>
      <xdr:spPr>
        <a:xfrm>
          <a:off x="51930300" y="17716500"/>
          <a:ext cx="790575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89</xdr:col>
      <xdr:colOff>561975</xdr:colOff>
      <xdr:row>96</xdr:row>
      <xdr:rowOff>142875</xdr:rowOff>
    </xdr:from>
    <xdr:to>
      <xdr:col>91</xdr:col>
      <xdr:colOff>85725</xdr:colOff>
      <xdr:row>98</xdr:row>
      <xdr:rowOff>152400</xdr:rowOff>
    </xdr:to>
    <xdr:sp>
      <xdr:nvSpPr>
        <xdr:cNvPr id="918" name="Rectangle 918"/>
        <xdr:cNvSpPr>
          <a:spLocks/>
        </xdr:cNvSpPr>
      </xdr:nvSpPr>
      <xdr:spPr>
        <a:xfrm>
          <a:off x="54930675" y="17811750"/>
          <a:ext cx="742950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4</a:t>
          </a:r>
        </a:p>
      </xdr:txBody>
    </xdr:sp>
    <xdr:clientData/>
  </xdr:twoCellAnchor>
  <xdr:twoCellAnchor>
    <xdr:from>
      <xdr:col>83</xdr:col>
      <xdr:colOff>123825</xdr:colOff>
      <xdr:row>93</xdr:row>
      <xdr:rowOff>142875</xdr:rowOff>
    </xdr:from>
    <xdr:to>
      <xdr:col>83</xdr:col>
      <xdr:colOff>314325</xdr:colOff>
      <xdr:row>95</xdr:row>
      <xdr:rowOff>9525</xdr:rowOff>
    </xdr:to>
    <xdr:sp>
      <xdr:nvSpPr>
        <xdr:cNvPr id="919" name="Oval 919"/>
        <xdr:cNvSpPr>
          <a:spLocks/>
        </xdr:cNvSpPr>
      </xdr:nvSpPr>
      <xdr:spPr>
        <a:xfrm>
          <a:off x="50834925" y="173259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200025</xdr:colOff>
      <xdr:row>93</xdr:row>
      <xdr:rowOff>142875</xdr:rowOff>
    </xdr:from>
    <xdr:to>
      <xdr:col>88</xdr:col>
      <xdr:colOff>390525</xdr:colOff>
      <xdr:row>95</xdr:row>
      <xdr:rowOff>9525</xdr:rowOff>
    </xdr:to>
    <xdr:sp>
      <xdr:nvSpPr>
        <xdr:cNvPr id="920" name="Oval 920"/>
        <xdr:cNvSpPr>
          <a:spLocks/>
        </xdr:cNvSpPr>
      </xdr:nvSpPr>
      <xdr:spPr>
        <a:xfrm>
          <a:off x="53959125" y="173259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228600</xdr:colOff>
      <xdr:row>93</xdr:row>
      <xdr:rowOff>142875</xdr:rowOff>
    </xdr:from>
    <xdr:to>
      <xdr:col>90</xdr:col>
      <xdr:colOff>419100</xdr:colOff>
      <xdr:row>95</xdr:row>
      <xdr:rowOff>9525</xdr:rowOff>
    </xdr:to>
    <xdr:sp>
      <xdr:nvSpPr>
        <xdr:cNvPr id="921" name="Oval 921"/>
        <xdr:cNvSpPr>
          <a:spLocks/>
        </xdr:cNvSpPr>
      </xdr:nvSpPr>
      <xdr:spPr>
        <a:xfrm>
          <a:off x="55206900" y="173259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371475</xdr:colOff>
      <xdr:row>92</xdr:row>
      <xdr:rowOff>114300</xdr:rowOff>
    </xdr:from>
    <xdr:to>
      <xdr:col>85</xdr:col>
      <xdr:colOff>381000</xdr:colOff>
      <xdr:row>93</xdr:row>
      <xdr:rowOff>114300</xdr:rowOff>
    </xdr:to>
    <xdr:sp>
      <xdr:nvSpPr>
        <xdr:cNvPr id="922" name="Line 922"/>
        <xdr:cNvSpPr>
          <a:spLocks/>
        </xdr:cNvSpPr>
      </xdr:nvSpPr>
      <xdr:spPr>
        <a:xfrm flipV="1">
          <a:off x="52301775" y="17135475"/>
          <a:ext cx="95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95</xdr:row>
      <xdr:rowOff>9525</xdr:rowOff>
    </xdr:from>
    <xdr:to>
      <xdr:col>85</xdr:col>
      <xdr:colOff>390525</xdr:colOff>
      <xdr:row>96</xdr:row>
      <xdr:rowOff>38100</xdr:rowOff>
    </xdr:to>
    <xdr:sp>
      <xdr:nvSpPr>
        <xdr:cNvPr id="923" name="Line 923"/>
        <xdr:cNvSpPr>
          <a:spLocks/>
        </xdr:cNvSpPr>
      </xdr:nvSpPr>
      <xdr:spPr>
        <a:xfrm flipH="1">
          <a:off x="52311300" y="17516475"/>
          <a:ext cx="95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209550</xdr:colOff>
      <xdr:row>95</xdr:row>
      <xdr:rowOff>28575</xdr:rowOff>
    </xdr:from>
    <xdr:to>
      <xdr:col>83</xdr:col>
      <xdr:colOff>219075</xdr:colOff>
      <xdr:row>98</xdr:row>
      <xdr:rowOff>142875</xdr:rowOff>
    </xdr:to>
    <xdr:sp>
      <xdr:nvSpPr>
        <xdr:cNvPr id="924" name="Line 924"/>
        <xdr:cNvSpPr>
          <a:spLocks/>
        </xdr:cNvSpPr>
      </xdr:nvSpPr>
      <xdr:spPr>
        <a:xfrm>
          <a:off x="50920650" y="17535525"/>
          <a:ext cx="9525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285750</xdr:colOff>
      <xdr:row>95</xdr:row>
      <xdr:rowOff>9525</xdr:rowOff>
    </xdr:from>
    <xdr:to>
      <xdr:col>88</xdr:col>
      <xdr:colOff>285750</xdr:colOff>
      <xdr:row>96</xdr:row>
      <xdr:rowOff>104775</xdr:rowOff>
    </xdr:to>
    <xdr:sp>
      <xdr:nvSpPr>
        <xdr:cNvPr id="925" name="Line 925"/>
        <xdr:cNvSpPr>
          <a:spLocks/>
        </xdr:cNvSpPr>
      </xdr:nvSpPr>
      <xdr:spPr>
        <a:xfrm>
          <a:off x="54044850" y="175164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314325</xdr:colOff>
      <xdr:row>95</xdr:row>
      <xdr:rowOff>9525</xdr:rowOff>
    </xdr:from>
    <xdr:to>
      <xdr:col>90</xdr:col>
      <xdr:colOff>323850</xdr:colOff>
      <xdr:row>96</xdr:row>
      <xdr:rowOff>142875</xdr:rowOff>
    </xdr:to>
    <xdr:sp>
      <xdr:nvSpPr>
        <xdr:cNvPr id="926" name="Line 926"/>
        <xdr:cNvSpPr>
          <a:spLocks/>
        </xdr:cNvSpPr>
      </xdr:nvSpPr>
      <xdr:spPr>
        <a:xfrm flipH="1">
          <a:off x="55292625" y="17516475"/>
          <a:ext cx="95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581025</xdr:colOff>
      <xdr:row>97</xdr:row>
      <xdr:rowOff>152400</xdr:rowOff>
    </xdr:from>
    <xdr:to>
      <xdr:col>82</xdr:col>
      <xdr:colOff>571500</xdr:colOff>
      <xdr:row>98</xdr:row>
      <xdr:rowOff>0</xdr:rowOff>
    </xdr:to>
    <xdr:sp>
      <xdr:nvSpPr>
        <xdr:cNvPr id="927" name="Line 927"/>
        <xdr:cNvSpPr>
          <a:spLocks/>
        </xdr:cNvSpPr>
      </xdr:nvSpPr>
      <xdr:spPr>
        <a:xfrm>
          <a:off x="50072925" y="179832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581025</xdr:colOff>
      <xdr:row>97</xdr:row>
      <xdr:rowOff>28575</xdr:rowOff>
    </xdr:from>
    <xdr:to>
      <xdr:col>83</xdr:col>
      <xdr:colOff>209550</xdr:colOff>
      <xdr:row>98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50682525" y="1785937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590550</xdr:colOff>
      <xdr:row>94</xdr:row>
      <xdr:rowOff>0</xdr:rowOff>
    </xdr:from>
    <xdr:to>
      <xdr:col>82</xdr:col>
      <xdr:colOff>104775</xdr:colOff>
      <xdr:row>94</xdr:row>
      <xdr:rowOff>76200</xdr:rowOff>
    </xdr:to>
    <xdr:sp>
      <xdr:nvSpPr>
        <xdr:cNvPr id="929" name="Line 929"/>
        <xdr:cNvSpPr>
          <a:spLocks/>
        </xdr:cNvSpPr>
      </xdr:nvSpPr>
      <xdr:spPr>
        <a:xfrm>
          <a:off x="50082450" y="17345025"/>
          <a:ext cx="123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94</xdr:row>
      <xdr:rowOff>0</xdr:rowOff>
    </xdr:from>
    <xdr:to>
      <xdr:col>87</xdr:col>
      <xdr:colOff>19050</xdr:colOff>
      <xdr:row>94</xdr:row>
      <xdr:rowOff>9525</xdr:rowOff>
    </xdr:to>
    <xdr:sp>
      <xdr:nvSpPr>
        <xdr:cNvPr id="930" name="Line 930"/>
        <xdr:cNvSpPr>
          <a:spLocks/>
        </xdr:cNvSpPr>
      </xdr:nvSpPr>
      <xdr:spPr>
        <a:xfrm>
          <a:off x="52568475" y="173450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93</xdr:row>
      <xdr:rowOff>38100</xdr:rowOff>
    </xdr:from>
    <xdr:to>
      <xdr:col>86</xdr:col>
      <xdr:colOff>38100</xdr:colOff>
      <xdr:row>94</xdr:row>
      <xdr:rowOff>0</xdr:rowOff>
    </xdr:to>
    <xdr:sp>
      <xdr:nvSpPr>
        <xdr:cNvPr id="931" name="Line 931"/>
        <xdr:cNvSpPr>
          <a:spLocks/>
        </xdr:cNvSpPr>
      </xdr:nvSpPr>
      <xdr:spPr>
        <a:xfrm flipH="1" flipV="1">
          <a:off x="52311300" y="172212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95</xdr:row>
      <xdr:rowOff>38100</xdr:rowOff>
    </xdr:from>
    <xdr:to>
      <xdr:col>86</xdr:col>
      <xdr:colOff>38100</xdr:colOff>
      <xdr:row>96</xdr:row>
      <xdr:rowOff>0</xdr:rowOff>
    </xdr:to>
    <xdr:sp>
      <xdr:nvSpPr>
        <xdr:cNvPr id="932" name="Line 932"/>
        <xdr:cNvSpPr>
          <a:spLocks/>
        </xdr:cNvSpPr>
      </xdr:nvSpPr>
      <xdr:spPr>
        <a:xfrm flipH="1" flipV="1">
          <a:off x="52311300" y="1754505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47625</xdr:colOff>
      <xdr:row>96</xdr:row>
      <xdr:rowOff>0</xdr:rowOff>
    </xdr:from>
    <xdr:to>
      <xdr:col>86</xdr:col>
      <xdr:colOff>590550</xdr:colOff>
      <xdr:row>96</xdr:row>
      <xdr:rowOff>0</xdr:rowOff>
    </xdr:to>
    <xdr:sp>
      <xdr:nvSpPr>
        <xdr:cNvPr id="933" name="Line 933"/>
        <xdr:cNvSpPr>
          <a:spLocks/>
        </xdr:cNvSpPr>
      </xdr:nvSpPr>
      <xdr:spPr>
        <a:xfrm>
          <a:off x="52587525" y="17668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92</xdr:row>
      <xdr:rowOff>142875</xdr:rowOff>
    </xdr:from>
    <xdr:to>
      <xdr:col>89</xdr:col>
      <xdr:colOff>561975</xdr:colOff>
      <xdr:row>94</xdr:row>
      <xdr:rowOff>76200</xdr:rowOff>
    </xdr:to>
    <xdr:sp>
      <xdr:nvSpPr>
        <xdr:cNvPr id="934" name="Line 934"/>
        <xdr:cNvSpPr>
          <a:spLocks/>
        </xdr:cNvSpPr>
      </xdr:nvSpPr>
      <xdr:spPr>
        <a:xfrm flipV="1">
          <a:off x="54816375" y="1716405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19050</xdr:colOff>
      <xdr:row>96</xdr:row>
      <xdr:rowOff>0</xdr:rowOff>
    </xdr:from>
    <xdr:to>
      <xdr:col>88</xdr:col>
      <xdr:colOff>0</xdr:colOff>
      <xdr:row>96</xdr:row>
      <xdr:rowOff>0</xdr:rowOff>
    </xdr:to>
    <xdr:sp>
      <xdr:nvSpPr>
        <xdr:cNvPr id="935" name="Line 935"/>
        <xdr:cNvSpPr>
          <a:spLocks/>
        </xdr:cNvSpPr>
      </xdr:nvSpPr>
      <xdr:spPr>
        <a:xfrm>
          <a:off x="53168550" y="17668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</xdr:colOff>
      <xdr:row>93</xdr:row>
      <xdr:rowOff>0</xdr:rowOff>
    </xdr:from>
    <xdr:to>
      <xdr:col>88</xdr:col>
      <xdr:colOff>9525</xdr:colOff>
      <xdr:row>93</xdr:row>
      <xdr:rowOff>0</xdr:rowOff>
    </xdr:to>
    <xdr:sp>
      <xdr:nvSpPr>
        <xdr:cNvPr id="936" name="Line 936"/>
        <xdr:cNvSpPr>
          <a:spLocks/>
        </xdr:cNvSpPr>
      </xdr:nvSpPr>
      <xdr:spPr>
        <a:xfrm>
          <a:off x="53159025" y="1718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476250</xdr:colOff>
      <xdr:row>93</xdr:row>
      <xdr:rowOff>9525</xdr:rowOff>
    </xdr:from>
    <xdr:to>
      <xdr:col>88</xdr:col>
      <xdr:colOff>28575</xdr:colOff>
      <xdr:row>94</xdr:row>
      <xdr:rowOff>85725</xdr:rowOff>
    </xdr:to>
    <xdr:sp>
      <xdr:nvSpPr>
        <xdr:cNvPr id="937" name="Line 937"/>
        <xdr:cNvSpPr>
          <a:spLocks/>
        </xdr:cNvSpPr>
      </xdr:nvSpPr>
      <xdr:spPr>
        <a:xfrm flipH="1">
          <a:off x="53625750" y="171926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95</xdr:row>
      <xdr:rowOff>142875</xdr:rowOff>
    </xdr:from>
    <xdr:to>
      <xdr:col>89</xdr:col>
      <xdr:colOff>590550</xdr:colOff>
      <xdr:row>95</xdr:row>
      <xdr:rowOff>152400</xdr:rowOff>
    </xdr:to>
    <xdr:sp>
      <xdr:nvSpPr>
        <xdr:cNvPr id="938" name="Line 938"/>
        <xdr:cNvSpPr>
          <a:spLocks/>
        </xdr:cNvSpPr>
      </xdr:nvSpPr>
      <xdr:spPr>
        <a:xfrm flipV="1">
          <a:off x="54387750" y="176498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92</xdr:row>
      <xdr:rowOff>152400</xdr:rowOff>
    </xdr:from>
    <xdr:to>
      <xdr:col>84</xdr:col>
      <xdr:colOff>266700</xdr:colOff>
      <xdr:row>94</xdr:row>
      <xdr:rowOff>76200</xdr:rowOff>
    </xdr:to>
    <xdr:sp>
      <xdr:nvSpPr>
        <xdr:cNvPr id="939" name="Line 939"/>
        <xdr:cNvSpPr>
          <a:spLocks/>
        </xdr:cNvSpPr>
      </xdr:nvSpPr>
      <xdr:spPr>
        <a:xfrm>
          <a:off x="51320700" y="17173575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95</xdr:row>
      <xdr:rowOff>66675</xdr:rowOff>
    </xdr:from>
    <xdr:to>
      <xdr:col>88</xdr:col>
      <xdr:colOff>285750</xdr:colOff>
      <xdr:row>95</xdr:row>
      <xdr:rowOff>152400</xdr:rowOff>
    </xdr:to>
    <xdr:sp>
      <xdr:nvSpPr>
        <xdr:cNvPr id="940" name="Line 940"/>
        <xdr:cNvSpPr>
          <a:spLocks/>
        </xdr:cNvSpPr>
      </xdr:nvSpPr>
      <xdr:spPr>
        <a:xfrm flipV="1">
          <a:off x="53759100" y="1757362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600075</xdr:colOff>
      <xdr:row>95</xdr:row>
      <xdr:rowOff>66675</xdr:rowOff>
    </xdr:from>
    <xdr:to>
      <xdr:col>90</xdr:col>
      <xdr:colOff>323850</xdr:colOff>
      <xdr:row>95</xdr:row>
      <xdr:rowOff>142875</xdr:rowOff>
    </xdr:to>
    <xdr:sp>
      <xdr:nvSpPr>
        <xdr:cNvPr id="941" name="Line 941"/>
        <xdr:cNvSpPr>
          <a:spLocks/>
        </xdr:cNvSpPr>
      </xdr:nvSpPr>
      <xdr:spPr>
        <a:xfrm flipV="1">
          <a:off x="54968775" y="1757362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542925</xdr:colOff>
      <xdr:row>91</xdr:row>
      <xdr:rowOff>9525</xdr:rowOff>
    </xdr:from>
    <xdr:to>
      <xdr:col>67</xdr:col>
      <xdr:colOff>590550</xdr:colOff>
      <xdr:row>98</xdr:row>
      <xdr:rowOff>95250</xdr:rowOff>
    </xdr:to>
    <xdr:sp>
      <xdr:nvSpPr>
        <xdr:cNvPr id="942" name="Line 942"/>
        <xdr:cNvSpPr>
          <a:spLocks/>
        </xdr:cNvSpPr>
      </xdr:nvSpPr>
      <xdr:spPr>
        <a:xfrm flipH="1" flipV="1">
          <a:off x="41500425" y="16830675"/>
          <a:ext cx="47625" cy="1257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428625</xdr:colOff>
      <xdr:row>89</xdr:row>
      <xdr:rowOff>114300</xdr:rowOff>
    </xdr:from>
    <xdr:to>
      <xdr:col>68</xdr:col>
      <xdr:colOff>47625</xdr:colOff>
      <xdr:row>91</xdr:row>
      <xdr:rowOff>19050</xdr:rowOff>
    </xdr:to>
    <xdr:sp>
      <xdr:nvSpPr>
        <xdr:cNvPr id="943" name="Rectangle 943"/>
        <xdr:cNvSpPr>
          <a:spLocks/>
        </xdr:cNvSpPr>
      </xdr:nvSpPr>
      <xdr:spPr>
        <a:xfrm>
          <a:off x="41386125" y="16611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92</xdr:row>
      <xdr:rowOff>152400</xdr:rowOff>
    </xdr:from>
    <xdr:to>
      <xdr:col>70</xdr:col>
      <xdr:colOff>47625</xdr:colOff>
      <xdr:row>92</xdr:row>
      <xdr:rowOff>152400</xdr:rowOff>
    </xdr:to>
    <xdr:sp>
      <xdr:nvSpPr>
        <xdr:cNvPr id="944" name="Line 944"/>
        <xdr:cNvSpPr>
          <a:spLocks/>
        </xdr:cNvSpPr>
      </xdr:nvSpPr>
      <xdr:spPr>
        <a:xfrm>
          <a:off x="42176700" y="17173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561975</xdr:colOff>
      <xdr:row>92</xdr:row>
      <xdr:rowOff>142875</xdr:rowOff>
    </xdr:from>
    <xdr:to>
      <xdr:col>69</xdr:col>
      <xdr:colOff>38100</xdr:colOff>
      <xdr:row>94</xdr:row>
      <xdr:rowOff>66675</xdr:rowOff>
    </xdr:to>
    <xdr:sp>
      <xdr:nvSpPr>
        <xdr:cNvPr id="945" name="Line 945"/>
        <xdr:cNvSpPr>
          <a:spLocks/>
        </xdr:cNvSpPr>
      </xdr:nvSpPr>
      <xdr:spPr>
        <a:xfrm flipH="1">
          <a:off x="41519475" y="17164050"/>
          <a:ext cx="695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57150</xdr:colOff>
      <xdr:row>90</xdr:row>
      <xdr:rowOff>57150</xdr:rowOff>
    </xdr:from>
    <xdr:to>
      <xdr:col>71</xdr:col>
      <xdr:colOff>600075</xdr:colOff>
      <xdr:row>90</xdr:row>
      <xdr:rowOff>57150</xdr:rowOff>
    </xdr:to>
    <xdr:sp>
      <xdr:nvSpPr>
        <xdr:cNvPr id="946" name="Line 946"/>
        <xdr:cNvSpPr>
          <a:spLocks/>
        </xdr:cNvSpPr>
      </xdr:nvSpPr>
      <xdr:spPr>
        <a:xfrm>
          <a:off x="41624250" y="16716375"/>
          <a:ext cx="2371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552450</xdr:colOff>
      <xdr:row>87</xdr:row>
      <xdr:rowOff>142875</xdr:rowOff>
    </xdr:from>
    <xdr:to>
      <xdr:col>67</xdr:col>
      <xdr:colOff>552450</xdr:colOff>
      <xdr:row>89</xdr:row>
      <xdr:rowOff>104775</xdr:rowOff>
    </xdr:to>
    <xdr:sp>
      <xdr:nvSpPr>
        <xdr:cNvPr id="947" name="Line 947"/>
        <xdr:cNvSpPr>
          <a:spLocks/>
        </xdr:cNvSpPr>
      </xdr:nvSpPr>
      <xdr:spPr>
        <a:xfrm flipV="1">
          <a:off x="41509950" y="16316325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171450</xdr:colOff>
      <xdr:row>84</xdr:row>
      <xdr:rowOff>76200</xdr:rowOff>
    </xdr:from>
    <xdr:to>
      <xdr:col>69</xdr:col>
      <xdr:colOff>323850</xdr:colOff>
      <xdr:row>87</xdr:row>
      <xdr:rowOff>142875</xdr:rowOff>
    </xdr:to>
    <xdr:sp>
      <xdr:nvSpPr>
        <xdr:cNvPr id="948" name="Rectangle 948"/>
        <xdr:cNvSpPr>
          <a:spLocks/>
        </xdr:cNvSpPr>
      </xdr:nvSpPr>
      <xdr:spPr>
        <a:xfrm>
          <a:off x="40519350" y="15763875"/>
          <a:ext cx="1981200" cy="5524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12А</a:t>
          </a:r>
        </a:p>
      </xdr:txBody>
    </xdr:sp>
    <xdr:clientData/>
  </xdr:twoCellAnchor>
  <xdr:twoCellAnchor>
    <xdr:from>
      <xdr:col>69</xdr:col>
      <xdr:colOff>0</xdr:colOff>
      <xdr:row>89</xdr:row>
      <xdr:rowOff>152400</xdr:rowOff>
    </xdr:from>
    <xdr:to>
      <xdr:col>70</xdr:col>
      <xdr:colOff>47625</xdr:colOff>
      <xdr:row>89</xdr:row>
      <xdr:rowOff>152400</xdr:rowOff>
    </xdr:to>
    <xdr:sp>
      <xdr:nvSpPr>
        <xdr:cNvPr id="949" name="Line 949"/>
        <xdr:cNvSpPr>
          <a:spLocks/>
        </xdr:cNvSpPr>
      </xdr:nvSpPr>
      <xdr:spPr>
        <a:xfrm>
          <a:off x="42176700" y="16649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542925</xdr:colOff>
      <xdr:row>88</xdr:row>
      <xdr:rowOff>133350</xdr:rowOff>
    </xdr:from>
    <xdr:to>
      <xdr:col>69</xdr:col>
      <xdr:colOff>9525</xdr:colOff>
      <xdr:row>89</xdr:row>
      <xdr:rowOff>142875</xdr:rowOff>
    </xdr:to>
    <xdr:sp>
      <xdr:nvSpPr>
        <xdr:cNvPr id="950" name="Line 950"/>
        <xdr:cNvSpPr>
          <a:spLocks/>
        </xdr:cNvSpPr>
      </xdr:nvSpPr>
      <xdr:spPr>
        <a:xfrm flipH="1" flipV="1">
          <a:off x="41500425" y="1646872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600075</xdr:colOff>
      <xdr:row>89</xdr:row>
      <xdr:rowOff>95250</xdr:rowOff>
    </xdr:from>
    <xdr:to>
      <xdr:col>72</xdr:col>
      <xdr:colOff>219075</xdr:colOff>
      <xdr:row>91</xdr:row>
      <xdr:rowOff>0</xdr:rowOff>
    </xdr:to>
    <xdr:sp>
      <xdr:nvSpPr>
        <xdr:cNvPr id="951" name="Rectangle 951"/>
        <xdr:cNvSpPr>
          <a:spLocks/>
        </xdr:cNvSpPr>
      </xdr:nvSpPr>
      <xdr:spPr>
        <a:xfrm>
          <a:off x="43995975" y="165925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79</xdr:row>
      <xdr:rowOff>66675</xdr:rowOff>
    </xdr:from>
    <xdr:to>
      <xdr:col>73</xdr:col>
      <xdr:colOff>104775</xdr:colOff>
      <xdr:row>80</xdr:row>
      <xdr:rowOff>133350</xdr:rowOff>
    </xdr:to>
    <xdr:sp>
      <xdr:nvSpPr>
        <xdr:cNvPr id="952" name="Rectangle 952"/>
        <xdr:cNvSpPr>
          <a:spLocks/>
        </xdr:cNvSpPr>
      </xdr:nvSpPr>
      <xdr:spPr>
        <a:xfrm>
          <a:off x="44491275" y="14944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87</xdr:row>
      <xdr:rowOff>114300</xdr:rowOff>
    </xdr:from>
    <xdr:to>
      <xdr:col>72</xdr:col>
      <xdr:colOff>257175</xdr:colOff>
      <xdr:row>89</xdr:row>
      <xdr:rowOff>95250</xdr:rowOff>
    </xdr:to>
    <xdr:sp>
      <xdr:nvSpPr>
        <xdr:cNvPr id="953" name="Line 953"/>
        <xdr:cNvSpPr>
          <a:spLocks/>
        </xdr:cNvSpPr>
      </xdr:nvSpPr>
      <xdr:spPr>
        <a:xfrm flipV="1">
          <a:off x="44100750" y="16287750"/>
          <a:ext cx="16192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228600</xdr:colOff>
      <xdr:row>89</xdr:row>
      <xdr:rowOff>114300</xdr:rowOff>
    </xdr:from>
    <xdr:to>
      <xdr:col>73</xdr:col>
      <xdr:colOff>0</xdr:colOff>
      <xdr:row>90</xdr:row>
      <xdr:rowOff>66675</xdr:rowOff>
    </xdr:to>
    <xdr:sp>
      <xdr:nvSpPr>
        <xdr:cNvPr id="954" name="Line 954"/>
        <xdr:cNvSpPr>
          <a:spLocks/>
        </xdr:cNvSpPr>
      </xdr:nvSpPr>
      <xdr:spPr>
        <a:xfrm flipV="1">
          <a:off x="44234100" y="16611600"/>
          <a:ext cx="381000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590550</xdr:colOff>
      <xdr:row>80</xdr:row>
      <xdr:rowOff>142875</xdr:rowOff>
    </xdr:from>
    <xdr:to>
      <xdr:col>73</xdr:col>
      <xdr:colOff>0</xdr:colOff>
      <xdr:row>89</xdr:row>
      <xdr:rowOff>104775</xdr:rowOff>
    </xdr:to>
    <xdr:sp>
      <xdr:nvSpPr>
        <xdr:cNvPr id="955" name="Line 955"/>
        <xdr:cNvSpPr>
          <a:spLocks/>
        </xdr:cNvSpPr>
      </xdr:nvSpPr>
      <xdr:spPr>
        <a:xfrm flipV="1">
          <a:off x="44596050" y="15182850"/>
          <a:ext cx="19050" cy="1419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85725</xdr:colOff>
      <xdr:row>93</xdr:row>
      <xdr:rowOff>104775</xdr:rowOff>
    </xdr:from>
    <xdr:to>
      <xdr:col>80</xdr:col>
      <xdr:colOff>85725</xdr:colOff>
      <xdr:row>93</xdr:row>
      <xdr:rowOff>104775</xdr:rowOff>
    </xdr:to>
    <xdr:sp>
      <xdr:nvSpPr>
        <xdr:cNvPr id="956" name="Line 956"/>
        <xdr:cNvSpPr>
          <a:spLocks/>
        </xdr:cNvSpPr>
      </xdr:nvSpPr>
      <xdr:spPr>
        <a:xfrm>
          <a:off x="48968025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323850</xdr:colOff>
      <xdr:row>74</xdr:row>
      <xdr:rowOff>133350</xdr:rowOff>
    </xdr:from>
    <xdr:to>
      <xdr:col>79</xdr:col>
      <xdr:colOff>552450</xdr:colOff>
      <xdr:row>76</xdr:row>
      <xdr:rowOff>38100</xdr:rowOff>
    </xdr:to>
    <xdr:sp>
      <xdr:nvSpPr>
        <xdr:cNvPr id="957" name="Rectangle 957"/>
        <xdr:cNvSpPr>
          <a:spLocks/>
        </xdr:cNvSpPr>
      </xdr:nvSpPr>
      <xdr:spPr>
        <a:xfrm>
          <a:off x="48596550" y="142017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19050</xdr:colOff>
      <xdr:row>92</xdr:row>
      <xdr:rowOff>0</xdr:rowOff>
    </xdr:from>
    <xdr:to>
      <xdr:col>71</xdr:col>
      <xdr:colOff>152400</xdr:colOff>
      <xdr:row>92</xdr:row>
      <xdr:rowOff>0</xdr:rowOff>
    </xdr:to>
    <xdr:sp>
      <xdr:nvSpPr>
        <xdr:cNvPr id="958" name="Line 958"/>
        <xdr:cNvSpPr>
          <a:spLocks/>
        </xdr:cNvSpPr>
      </xdr:nvSpPr>
      <xdr:spPr>
        <a:xfrm>
          <a:off x="42805350" y="17021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66675</xdr:colOff>
      <xdr:row>90</xdr:row>
      <xdr:rowOff>47625</xdr:rowOff>
    </xdr:from>
    <xdr:to>
      <xdr:col>71</xdr:col>
      <xdr:colOff>152400</xdr:colOff>
      <xdr:row>92</xdr:row>
      <xdr:rowOff>0</xdr:rowOff>
    </xdr:to>
    <xdr:sp>
      <xdr:nvSpPr>
        <xdr:cNvPr id="959" name="Line 959"/>
        <xdr:cNvSpPr>
          <a:spLocks/>
        </xdr:cNvSpPr>
      </xdr:nvSpPr>
      <xdr:spPr>
        <a:xfrm flipH="1" flipV="1">
          <a:off x="43462575" y="16706850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88</xdr:row>
      <xdr:rowOff>152400</xdr:rowOff>
    </xdr:from>
    <xdr:to>
      <xdr:col>72</xdr:col>
      <xdr:colOff>142875</xdr:colOff>
      <xdr:row>88</xdr:row>
      <xdr:rowOff>152400</xdr:rowOff>
    </xdr:to>
    <xdr:sp>
      <xdr:nvSpPr>
        <xdr:cNvPr id="960" name="Line 960"/>
        <xdr:cNvSpPr>
          <a:spLocks/>
        </xdr:cNvSpPr>
      </xdr:nvSpPr>
      <xdr:spPr>
        <a:xfrm>
          <a:off x="43395900" y="16487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91</xdr:row>
      <xdr:rowOff>0</xdr:rowOff>
    </xdr:from>
    <xdr:to>
      <xdr:col>74</xdr:col>
      <xdr:colOff>66675</xdr:colOff>
      <xdr:row>91</xdr:row>
      <xdr:rowOff>0</xdr:rowOff>
    </xdr:to>
    <xdr:sp>
      <xdr:nvSpPr>
        <xdr:cNvPr id="961" name="Line 961"/>
        <xdr:cNvSpPr>
          <a:spLocks/>
        </xdr:cNvSpPr>
      </xdr:nvSpPr>
      <xdr:spPr>
        <a:xfrm>
          <a:off x="44624625" y="16821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90</xdr:row>
      <xdr:rowOff>0</xdr:rowOff>
    </xdr:from>
    <xdr:to>
      <xdr:col>73</xdr:col>
      <xdr:colOff>9525</xdr:colOff>
      <xdr:row>91</xdr:row>
      <xdr:rowOff>9525</xdr:rowOff>
    </xdr:to>
    <xdr:sp>
      <xdr:nvSpPr>
        <xdr:cNvPr id="962" name="Line 962"/>
        <xdr:cNvSpPr>
          <a:spLocks/>
        </xdr:cNvSpPr>
      </xdr:nvSpPr>
      <xdr:spPr>
        <a:xfrm flipH="1" flipV="1">
          <a:off x="44434125" y="16659225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84</xdr:row>
      <xdr:rowOff>9525</xdr:rowOff>
    </xdr:from>
    <xdr:to>
      <xdr:col>75</xdr:col>
      <xdr:colOff>85725</xdr:colOff>
      <xdr:row>84</xdr:row>
      <xdr:rowOff>9525</xdr:rowOff>
    </xdr:to>
    <xdr:sp>
      <xdr:nvSpPr>
        <xdr:cNvPr id="963" name="Line 963"/>
        <xdr:cNvSpPr>
          <a:spLocks/>
        </xdr:cNvSpPr>
      </xdr:nvSpPr>
      <xdr:spPr>
        <a:xfrm>
          <a:off x="45234225" y="15697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84</xdr:row>
      <xdr:rowOff>9525</xdr:rowOff>
    </xdr:from>
    <xdr:to>
      <xdr:col>74</xdr:col>
      <xdr:colOff>19050</xdr:colOff>
      <xdr:row>85</xdr:row>
      <xdr:rowOff>66675</xdr:rowOff>
    </xdr:to>
    <xdr:sp>
      <xdr:nvSpPr>
        <xdr:cNvPr id="964" name="Line 964"/>
        <xdr:cNvSpPr>
          <a:spLocks/>
        </xdr:cNvSpPr>
      </xdr:nvSpPr>
      <xdr:spPr>
        <a:xfrm flipH="1">
          <a:off x="44615100" y="156972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95250</xdr:colOff>
      <xdr:row>75</xdr:row>
      <xdr:rowOff>95250</xdr:rowOff>
    </xdr:from>
    <xdr:to>
      <xdr:col>79</xdr:col>
      <xdr:colOff>333375</xdr:colOff>
      <xdr:row>80</xdr:row>
      <xdr:rowOff>9525</xdr:rowOff>
    </xdr:to>
    <xdr:sp>
      <xdr:nvSpPr>
        <xdr:cNvPr id="965" name="Line 965"/>
        <xdr:cNvSpPr>
          <a:spLocks/>
        </xdr:cNvSpPr>
      </xdr:nvSpPr>
      <xdr:spPr>
        <a:xfrm flipV="1">
          <a:off x="44710350" y="14325600"/>
          <a:ext cx="3895725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79</xdr:row>
      <xdr:rowOff>152400</xdr:rowOff>
    </xdr:from>
    <xdr:to>
      <xdr:col>77</xdr:col>
      <xdr:colOff>133350</xdr:colOff>
      <xdr:row>79</xdr:row>
      <xdr:rowOff>152400</xdr:rowOff>
    </xdr:to>
    <xdr:sp>
      <xdr:nvSpPr>
        <xdr:cNvPr id="966" name="Line 966"/>
        <xdr:cNvSpPr>
          <a:spLocks/>
        </xdr:cNvSpPr>
      </xdr:nvSpPr>
      <xdr:spPr>
        <a:xfrm>
          <a:off x="46443900" y="15030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78</xdr:row>
      <xdr:rowOff>85725</xdr:rowOff>
    </xdr:from>
    <xdr:to>
      <xdr:col>76</xdr:col>
      <xdr:colOff>19050</xdr:colOff>
      <xdr:row>80</xdr:row>
      <xdr:rowOff>0</xdr:rowOff>
    </xdr:to>
    <xdr:sp>
      <xdr:nvSpPr>
        <xdr:cNvPr id="967" name="Line 967"/>
        <xdr:cNvSpPr>
          <a:spLocks/>
        </xdr:cNvSpPr>
      </xdr:nvSpPr>
      <xdr:spPr>
        <a:xfrm flipH="1" flipV="1">
          <a:off x="45939075" y="14801850"/>
          <a:ext cx="523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428625</xdr:colOff>
      <xdr:row>76</xdr:row>
      <xdr:rowOff>47625</xdr:rowOff>
    </xdr:from>
    <xdr:to>
      <xdr:col>80</xdr:col>
      <xdr:colOff>66675</xdr:colOff>
      <xdr:row>93</xdr:row>
      <xdr:rowOff>104775</xdr:rowOff>
    </xdr:to>
    <xdr:sp>
      <xdr:nvSpPr>
        <xdr:cNvPr id="968" name="Line 968"/>
        <xdr:cNvSpPr>
          <a:spLocks/>
        </xdr:cNvSpPr>
      </xdr:nvSpPr>
      <xdr:spPr>
        <a:xfrm>
          <a:off x="48701325" y="14439900"/>
          <a:ext cx="247650" cy="2847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81</xdr:row>
      <xdr:rowOff>152400</xdr:rowOff>
    </xdr:from>
    <xdr:to>
      <xdr:col>81</xdr:col>
      <xdr:colOff>133350</xdr:colOff>
      <xdr:row>81</xdr:row>
      <xdr:rowOff>152400</xdr:rowOff>
    </xdr:to>
    <xdr:sp>
      <xdr:nvSpPr>
        <xdr:cNvPr id="969" name="Line 969"/>
        <xdr:cNvSpPr>
          <a:spLocks/>
        </xdr:cNvSpPr>
      </xdr:nvSpPr>
      <xdr:spPr>
        <a:xfrm>
          <a:off x="48882300" y="15354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457200</xdr:colOff>
      <xdr:row>79</xdr:row>
      <xdr:rowOff>57150</xdr:rowOff>
    </xdr:from>
    <xdr:to>
      <xdr:col>80</xdr:col>
      <xdr:colOff>19050</xdr:colOff>
      <xdr:row>82</xdr:row>
      <xdr:rowOff>0</xdr:rowOff>
    </xdr:to>
    <xdr:sp>
      <xdr:nvSpPr>
        <xdr:cNvPr id="970" name="Line 970"/>
        <xdr:cNvSpPr>
          <a:spLocks/>
        </xdr:cNvSpPr>
      </xdr:nvSpPr>
      <xdr:spPr>
        <a:xfrm flipH="1" flipV="1">
          <a:off x="48729900" y="14935200"/>
          <a:ext cx="1714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64</xdr:row>
      <xdr:rowOff>142875</xdr:rowOff>
    </xdr:from>
    <xdr:to>
      <xdr:col>73</xdr:col>
      <xdr:colOff>47625</xdr:colOff>
      <xdr:row>79</xdr:row>
      <xdr:rowOff>66675</xdr:rowOff>
    </xdr:to>
    <xdr:sp>
      <xdr:nvSpPr>
        <xdr:cNvPr id="971" name="Line 971"/>
        <xdr:cNvSpPr>
          <a:spLocks/>
        </xdr:cNvSpPr>
      </xdr:nvSpPr>
      <xdr:spPr>
        <a:xfrm flipV="1">
          <a:off x="44615100" y="12592050"/>
          <a:ext cx="47625" cy="2352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61</xdr:row>
      <xdr:rowOff>104775</xdr:rowOff>
    </xdr:from>
    <xdr:to>
      <xdr:col>74</xdr:col>
      <xdr:colOff>400050</xdr:colOff>
      <xdr:row>63</xdr:row>
      <xdr:rowOff>9525</xdr:rowOff>
    </xdr:to>
    <xdr:sp>
      <xdr:nvSpPr>
        <xdr:cNvPr id="972" name="Rectangle 972"/>
        <xdr:cNvSpPr>
          <a:spLocks/>
        </xdr:cNvSpPr>
      </xdr:nvSpPr>
      <xdr:spPr>
        <a:xfrm>
          <a:off x="45396150" y="12068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62</xdr:row>
      <xdr:rowOff>76200</xdr:rowOff>
    </xdr:from>
    <xdr:to>
      <xdr:col>74</xdr:col>
      <xdr:colOff>180975</xdr:colOff>
      <xdr:row>64</xdr:row>
      <xdr:rowOff>152400</xdr:rowOff>
    </xdr:to>
    <xdr:sp>
      <xdr:nvSpPr>
        <xdr:cNvPr id="973" name="Line 973"/>
        <xdr:cNvSpPr>
          <a:spLocks/>
        </xdr:cNvSpPr>
      </xdr:nvSpPr>
      <xdr:spPr>
        <a:xfrm flipV="1">
          <a:off x="44662725" y="12201525"/>
          <a:ext cx="74295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64</xdr:row>
      <xdr:rowOff>152400</xdr:rowOff>
    </xdr:from>
    <xdr:to>
      <xdr:col>75</xdr:col>
      <xdr:colOff>47625</xdr:colOff>
      <xdr:row>64</xdr:row>
      <xdr:rowOff>152400</xdr:rowOff>
    </xdr:to>
    <xdr:sp>
      <xdr:nvSpPr>
        <xdr:cNvPr id="974" name="Line 974"/>
        <xdr:cNvSpPr>
          <a:spLocks/>
        </xdr:cNvSpPr>
      </xdr:nvSpPr>
      <xdr:spPr>
        <a:xfrm>
          <a:off x="45234225" y="12601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63</xdr:row>
      <xdr:rowOff>85725</xdr:rowOff>
    </xdr:from>
    <xdr:to>
      <xdr:col>74</xdr:col>
      <xdr:colOff>9525</xdr:colOff>
      <xdr:row>64</xdr:row>
      <xdr:rowOff>152400</xdr:rowOff>
    </xdr:to>
    <xdr:sp>
      <xdr:nvSpPr>
        <xdr:cNvPr id="975" name="Line 975"/>
        <xdr:cNvSpPr>
          <a:spLocks/>
        </xdr:cNvSpPr>
      </xdr:nvSpPr>
      <xdr:spPr>
        <a:xfrm flipH="1" flipV="1">
          <a:off x="45062775" y="12372975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72</xdr:row>
      <xdr:rowOff>0</xdr:rowOff>
    </xdr:from>
    <xdr:to>
      <xdr:col>75</xdr:col>
      <xdr:colOff>133350</xdr:colOff>
      <xdr:row>72</xdr:row>
      <xdr:rowOff>0</xdr:rowOff>
    </xdr:to>
    <xdr:sp>
      <xdr:nvSpPr>
        <xdr:cNvPr id="976" name="Line 976"/>
        <xdr:cNvSpPr>
          <a:spLocks/>
        </xdr:cNvSpPr>
      </xdr:nvSpPr>
      <xdr:spPr>
        <a:xfrm>
          <a:off x="45224700" y="13744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28575</xdr:colOff>
      <xdr:row>69</xdr:row>
      <xdr:rowOff>57150</xdr:rowOff>
    </xdr:from>
    <xdr:to>
      <xdr:col>73</xdr:col>
      <xdr:colOff>600075</xdr:colOff>
      <xdr:row>72</xdr:row>
      <xdr:rowOff>0</xdr:rowOff>
    </xdr:to>
    <xdr:sp>
      <xdr:nvSpPr>
        <xdr:cNvPr id="977" name="Line 977"/>
        <xdr:cNvSpPr>
          <a:spLocks/>
        </xdr:cNvSpPr>
      </xdr:nvSpPr>
      <xdr:spPr>
        <a:xfrm flipH="1" flipV="1">
          <a:off x="44643675" y="13315950"/>
          <a:ext cx="571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571500</xdr:colOff>
      <xdr:row>72</xdr:row>
      <xdr:rowOff>47625</xdr:rowOff>
    </xdr:from>
    <xdr:to>
      <xdr:col>81</xdr:col>
      <xdr:colOff>95250</xdr:colOff>
      <xdr:row>74</xdr:row>
      <xdr:rowOff>28575</xdr:rowOff>
    </xdr:to>
    <xdr:sp>
      <xdr:nvSpPr>
        <xdr:cNvPr id="978" name="Rectangle 978"/>
        <xdr:cNvSpPr>
          <a:spLocks/>
        </xdr:cNvSpPr>
      </xdr:nvSpPr>
      <xdr:spPr>
        <a:xfrm>
          <a:off x="48844200" y="13792200"/>
          <a:ext cx="74295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Щетинкина 48</a:t>
          </a:r>
        </a:p>
      </xdr:txBody>
    </xdr:sp>
    <xdr:clientData/>
  </xdr:twoCellAnchor>
  <xdr:twoCellAnchor>
    <xdr:from>
      <xdr:col>79</xdr:col>
      <xdr:colOff>561975</xdr:colOff>
      <xdr:row>74</xdr:row>
      <xdr:rowOff>38100</xdr:rowOff>
    </xdr:from>
    <xdr:to>
      <xdr:col>80</xdr:col>
      <xdr:colOff>47625</xdr:colOff>
      <xdr:row>75</xdr:row>
      <xdr:rowOff>76200</xdr:rowOff>
    </xdr:to>
    <xdr:sp>
      <xdr:nvSpPr>
        <xdr:cNvPr id="979" name="Line 979"/>
        <xdr:cNvSpPr>
          <a:spLocks/>
        </xdr:cNvSpPr>
      </xdr:nvSpPr>
      <xdr:spPr>
        <a:xfrm flipV="1">
          <a:off x="48834675" y="14106525"/>
          <a:ext cx="952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75</xdr:row>
      <xdr:rowOff>152400</xdr:rowOff>
    </xdr:from>
    <xdr:to>
      <xdr:col>80</xdr:col>
      <xdr:colOff>600075</xdr:colOff>
      <xdr:row>76</xdr:row>
      <xdr:rowOff>0</xdr:rowOff>
    </xdr:to>
    <xdr:sp>
      <xdr:nvSpPr>
        <xdr:cNvPr id="980" name="Line 980"/>
        <xdr:cNvSpPr>
          <a:spLocks/>
        </xdr:cNvSpPr>
      </xdr:nvSpPr>
      <xdr:spPr>
        <a:xfrm>
          <a:off x="48929925" y="1438275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590550</xdr:colOff>
      <xdr:row>75</xdr:row>
      <xdr:rowOff>9525</xdr:rowOff>
    </xdr:from>
    <xdr:to>
      <xdr:col>80</xdr:col>
      <xdr:colOff>28575</xdr:colOff>
      <xdr:row>75</xdr:row>
      <xdr:rowOff>152400</xdr:rowOff>
    </xdr:to>
    <xdr:sp>
      <xdr:nvSpPr>
        <xdr:cNvPr id="981" name="Line 981"/>
        <xdr:cNvSpPr>
          <a:spLocks/>
        </xdr:cNvSpPr>
      </xdr:nvSpPr>
      <xdr:spPr>
        <a:xfrm flipH="1" flipV="1">
          <a:off x="48863250" y="1423987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62</xdr:row>
      <xdr:rowOff>57150</xdr:rowOff>
    </xdr:from>
    <xdr:to>
      <xdr:col>75</xdr:col>
      <xdr:colOff>457200</xdr:colOff>
      <xdr:row>62</xdr:row>
      <xdr:rowOff>66675</xdr:rowOff>
    </xdr:to>
    <xdr:sp>
      <xdr:nvSpPr>
        <xdr:cNvPr id="982" name="Line 982"/>
        <xdr:cNvSpPr>
          <a:spLocks/>
        </xdr:cNvSpPr>
      </xdr:nvSpPr>
      <xdr:spPr>
        <a:xfrm flipV="1">
          <a:off x="45634275" y="12182475"/>
          <a:ext cx="657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63</xdr:row>
      <xdr:rowOff>152400</xdr:rowOff>
    </xdr:from>
    <xdr:to>
      <xdr:col>76</xdr:col>
      <xdr:colOff>47625</xdr:colOff>
      <xdr:row>63</xdr:row>
      <xdr:rowOff>152400</xdr:rowOff>
    </xdr:to>
    <xdr:sp>
      <xdr:nvSpPr>
        <xdr:cNvPr id="983" name="Line 983"/>
        <xdr:cNvSpPr>
          <a:spLocks/>
        </xdr:cNvSpPr>
      </xdr:nvSpPr>
      <xdr:spPr>
        <a:xfrm>
          <a:off x="45843825" y="12439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571500</xdr:colOff>
      <xdr:row>62</xdr:row>
      <xdr:rowOff>57150</xdr:rowOff>
    </xdr:from>
    <xdr:to>
      <xdr:col>75</xdr:col>
      <xdr:colOff>9525</xdr:colOff>
      <xdr:row>63</xdr:row>
      <xdr:rowOff>152400</xdr:rowOff>
    </xdr:to>
    <xdr:sp>
      <xdr:nvSpPr>
        <xdr:cNvPr id="984" name="Line 984"/>
        <xdr:cNvSpPr>
          <a:spLocks/>
        </xdr:cNvSpPr>
      </xdr:nvSpPr>
      <xdr:spPr>
        <a:xfrm flipH="1" flipV="1">
          <a:off x="45796200" y="12182475"/>
          <a:ext cx="47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466725</xdr:colOff>
      <xdr:row>60</xdr:row>
      <xdr:rowOff>123825</xdr:rowOff>
    </xdr:from>
    <xdr:to>
      <xdr:col>77</xdr:col>
      <xdr:colOff>304800</xdr:colOff>
      <xdr:row>62</xdr:row>
      <xdr:rowOff>142875</xdr:rowOff>
    </xdr:to>
    <xdr:sp>
      <xdr:nvSpPr>
        <xdr:cNvPr id="985" name="Rectangle 985"/>
        <xdr:cNvSpPr>
          <a:spLocks/>
        </xdr:cNvSpPr>
      </xdr:nvSpPr>
      <xdr:spPr>
        <a:xfrm>
          <a:off x="46301025" y="11925300"/>
          <a:ext cx="1057275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76</xdr:col>
      <xdr:colOff>352425</xdr:colOff>
      <xdr:row>53</xdr:row>
      <xdr:rowOff>76200</xdr:rowOff>
    </xdr:from>
    <xdr:to>
      <xdr:col>77</xdr:col>
      <xdr:colOff>95250</xdr:colOff>
      <xdr:row>57</xdr:row>
      <xdr:rowOff>133350</xdr:rowOff>
    </xdr:to>
    <xdr:sp>
      <xdr:nvSpPr>
        <xdr:cNvPr id="986" name="Rectangle 986"/>
        <xdr:cNvSpPr>
          <a:spLocks/>
        </xdr:cNvSpPr>
      </xdr:nvSpPr>
      <xdr:spPr>
        <a:xfrm>
          <a:off x="46796325" y="10744200"/>
          <a:ext cx="3524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15</a:t>
          </a:r>
        </a:p>
      </xdr:txBody>
    </xdr:sp>
    <xdr:clientData/>
  </xdr:twoCellAnchor>
  <xdr:twoCellAnchor>
    <xdr:from>
      <xdr:col>74</xdr:col>
      <xdr:colOff>590550</xdr:colOff>
      <xdr:row>46</xdr:row>
      <xdr:rowOff>114300</xdr:rowOff>
    </xdr:from>
    <xdr:to>
      <xdr:col>76</xdr:col>
      <xdr:colOff>390525</xdr:colOff>
      <xdr:row>48</xdr:row>
      <xdr:rowOff>142875</xdr:rowOff>
    </xdr:to>
    <xdr:sp>
      <xdr:nvSpPr>
        <xdr:cNvPr id="987" name="Rectangle 987"/>
        <xdr:cNvSpPr>
          <a:spLocks/>
        </xdr:cNvSpPr>
      </xdr:nvSpPr>
      <xdr:spPr>
        <a:xfrm>
          <a:off x="45815250" y="9648825"/>
          <a:ext cx="101917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17</a:t>
          </a:r>
        </a:p>
      </xdr:txBody>
    </xdr:sp>
    <xdr:clientData/>
  </xdr:twoCellAnchor>
  <xdr:twoCellAnchor>
    <xdr:from>
      <xdr:col>74</xdr:col>
      <xdr:colOff>304800</xdr:colOff>
      <xdr:row>56</xdr:row>
      <xdr:rowOff>133350</xdr:rowOff>
    </xdr:from>
    <xdr:to>
      <xdr:col>74</xdr:col>
      <xdr:colOff>314325</xdr:colOff>
      <xdr:row>61</xdr:row>
      <xdr:rowOff>104775</xdr:rowOff>
    </xdr:to>
    <xdr:sp>
      <xdr:nvSpPr>
        <xdr:cNvPr id="988" name="Line 988"/>
        <xdr:cNvSpPr>
          <a:spLocks/>
        </xdr:cNvSpPr>
      </xdr:nvSpPr>
      <xdr:spPr>
        <a:xfrm flipV="1">
          <a:off x="45529500" y="11287125"/>
          <a:ext cx="9525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55</xdr:row>
      <xdr:rowOff>66675</xdr:rowOff>
    </xdr:from>
    <xdr:to>
      <xdr:col>74</xdr:col>
      <xdr:colOff>428625</xdr:colOff>
      <xdr:row>56</xdr:row>
      <xdr:rowOff>133350</xdr:rowOff>
    </xdr:to>
    <xdr:sp>
      <xdr:nvSpPr>
        <xdr:cNvPr id="989" name="Rectangle 989"/>
        <xdr:cNvSpPr>
          <a:spLocks/>
        </xdr:cNvSpPr>
      </xdr:nvSpPr>
      <xdr:spPr>
        <a:xfrm>
          <a:off x="45424725" y="110585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59</xdr:row>
      <xdr:rowOff>152400</xdr:rowOff>
    </xdr:from>
    <xdr:to>
      <xdr:col>76</xdr:col>
      <xdr:colOff>47625</xdr:colOff>
      <xdr:row>59</xdr:row>
      <xdr:rowOff>152400</xdr:rowOff>
    </xdr:to>
    <xdr:sp>
      <xdr:nvSpPr>
        <xdr:cNvPr id="990" name="Line 990"/>
        <xdr:cNvSpPr>
          <a:spLocks/>
        </xdr:cNvSpPr>
      </xdr:nvSpPr>
      <xdr:spPr>
        <a:xfrm>
          <a:off x="45843825" y="11791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58</xdr:row>
      <xdr:rowOff>85725</xdr:rowOff>
    </xdr:from>
    <xdr:to>
      <xdr:col>75</xdr:col>
      <xdr:colOff>9525</xdr:colOff>
      <xdr:row>59</xdr:row>
      <xdr:rowOff>152400</xdr:rowOff>
    </xdr:to>
    <xdr:sp>
      <xdr:nvSpPr>
        <xdr:cNvPr id="991" name="Line 991"/>
        <xdr:cNvSpPr>
          <a:spLocks/>
        </xdr:cNvSpPr>
      </xdr:nvSpPr>
      <xdr:spPr>
        <a:xfrm flipH="1" flipV="1">
          <a:off x="45529500" y="11563350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61</xdr:row>
      <xdr:rowOff>114300</xdr:rowOff>
    </xdr:from>
    <xdr:to>
      <xdr:col>74</xdr:col>
      <xdr:colOff>266700</xdr:colOff>
      <xdr:row>62</xdr:row>
      <xdr:rowOff>47625</xdr:rowOff>
    </xdr:to>
    <xdr:sp>
      <xdr:nvSpPr>
        <xdr:cNvPr id="992" name="Line 992"/>
        <xdr:cNvSpPr>
          <a:spLocks/>
        </xdr:cNvSpPr>
      </xdr:nvSpPr>
      <xdr:spPr>
        <a:xfrm>
          <a:off x="45224700" y="1207770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581025</xdr:colOff>
      <xdr:row>55</xdr:row>
      <xdr:rowOff>95250</xdr:rowOff>
    </xdr:from>
    <xdr:to>
      <xdr:col>74</xdr:col>
      <xdr:colOff>314325</xdr:colOff>
      <xdr:row>56</xdr:row>
      <xdr:rowOff>9525</xdr:rowOff>
    </xdr:to>
    <xdr:sp>
      <xdr:nvSpPr>
        <xdr:cNvPr id="993" name="Line 993"/>
        <xdr:cNvSpPr>
          <a:spLocks/>
        </xdr:cNvSpPr>
      </xdr:nvSpPr>
      <xdr:spPr>
        <a:xfrm>
          <a:off x="45196125" y="11087100"/>
          <a:ext cx="342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55</xdr:row>
      <xdr:rowOff>114300</xdr:rowOff>
    </xdr:from>
    <xdr:to>
      <xdr:col>76</xdr:col>
      <xdr:colOff>333375</xdr:colOff>
      <xdr:row>56</xdr:row>
      <xdr:rowOff>28575</xdr:rowOff>
    </xdr:to>
    <xdr:sp>
      <xdr:nvSpPr>
        <xdr:cNvPr id="994" name="Line 994"/>
        <xdr:cNvSpPr>
          <a:spLocks/>
        </xdr:cNvSpPr>
      </xdr:nvSpPr>
      <xdr:spPr>
        <a:xfrm flipV="1">
          <a:off x="45653325" y="11106150"/>
          <a:ext cx="1123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57</xdr:row>
      <xdr:rowOff>152400</xdr:rowOff>
    </xdr:from>
    <xdr:to>
      <xdr:col>76</xdr:col>
      <xdr:colOff>47625</xdr:colOff>
      <xdr:row>57</xdr:row>
      <xdr:rowOff>152400</xdr:rowOff>
    </xdr:to>
    <xdr:sp>
      <xdr:nvSpPr>
        <xdr:cNvPr id="995" name="Line 995"/>
        <xdr:cNvSpPr>
          <a:spLocks/>
        </xdr:cNvSpPr>
      </xdr:nvSpPr>
      <xdr:spPr>
        <a:xfrm>
          <a:off x="45843825" y="1146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600075</xdr:colOff>
      <xdr:row>56</xdr:row>
      <xdr:rowOff>9525</xdr:rowOff>
    </xdr:from>
    <xdr:to>
      <xdr:col>75</xdr:col>
      <xdr:colOff>9525</xdr:colOff>
      <xdr:row>57</xdr:row>
      <xdr:rowOff>152400</xdr:rowOff>
    </xdr:to>
    <xdr:sp>
      <xdr:nvSpPr>
        <xdr:cNvPr id="996" name="Line 996"/>
        <xdr:cNvSpPr>
          <a:spLocks/>
        </xdr:cNvSpPr>
      </xdr:nvSpPr>
      <xdr:spPr>
        <a:xfrm flipH="1" flipV="1">
          <a:off x="45824775" y="11163300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180975</xdr:colOff>
      <xdr:row>47</xdr:row>
      <xdr:rowOff>9525</xdr:rowOff>
    </xdr:from>
    <xdr:to>
      <xdr:col>74</xdr:col>
      <xdr:colOff>409575</xdr:colOff>
      <xdr:row>48</xdr:row>
      <xdr:rowOff>76200</xdr:rowOff>
    </xdr:to>
    <xdr:sp>
      <xdr:nvSpPr>
        <xdr:cNvPr id="997" name="Rectangle 997"/>
        <xdr:cNvSpPr>
          <a:spLocks/>
        </xdr:cNvSpPr>
      </xdr:nvSpPr>
      <xdr:spPr>
        <a:xfrm>
          <a:off x="45405675" y="9705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581025</xdr:colOff>
      <xdr:row>46</xdr:row>
      <xdr:rowOff>104775</xdr:rowOff>
    </xdr:from>
    <xdr:to>
      <xdr:col>74</xdr:col>
      <xdr:colOff>314325</xdr:colOff>
      <xdr:row>47</xdr:row>
      <xdr:rowOff>114300</xdr:rowOff>
    </xdr:to>
    <xdr:sp>
      <xdr:nvSpPr>
        <xdr:cNvPr id="998" name="Line 998"/>
        <xdr:cNvSpPr>
          <a:spLocks/>
        </xdr:cNvSpPr>
      </xdr:nvSpPr>
      <xdr:spPr>
        <a:xfrm>
          <a:off x="45196125" y="9639300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48</xdr:row>
      <xdr:rowOff>76200</xdr:rowOff>
    </xdr:from>
    <xdr:to>
      <xdr:col>74</xdr:col>
      <xdr:colOff>304800</xdr:colOff>
      <xdr:row>55</xdr:row>
      <xdr:rowOff>66675</xdr:rowOff>
    </xdr:to>
    <xdr:sp>
      <xdr:nvSpPr>
        <xdr:cNvPr id="999" name="Line 999"/>
        <xdr:cNvSpPr>
          <a:spLocks/>
        </xdr:cNvSpPr>
      </xdr:nvSpPr>
      <xdr:spPr>
        <a:xfrm flipV="1">
          <a:off x="45529500" y="9934575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51</xdr:row>
      <xdr:rowOff>152400</xdr:rowOff>
    </xdr:from>
    <xdr:to>
      <xdr:col>76</xdr:col>
      <xdr:colOff>47625</xdr:colOff>
      <xdr:row>51</xdr:row>
      <xdr:rowOff>152400</xdr:rowOff>
    </xdr:to>
    <xdr:sp>
      <xdr:nvSpPr>
        <xdr:cNvPr id="1000" name="Line 1000"/>
        <xdr:cNvSpPr>
          <a:spLocks/>
        </xdr:cNvSpPr>
      </xdr:nvSpPr>
      <xdr:spPr>
        <a:xfrm>
          <a:off x="45843825" y="10496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50</xdr:row>
      <xdr:rowOff>85725</xdr:rowOff>
    </xdr:from>
    <xdr:to>
      <xdr:col>75</xdr:col>
      <xdr:colOff>9525</xdr:colOff>
      <xdr:row>51</xdr:row>
      <xdr:rowOff>152400</xdr:rowOff>
    </xdr:to>
    <xdr:sp>
      <xdr:nvSpPr>
        <xdr:cNvPr id="1001" name="Line 1001"/>
        <xdr:cNvSpPr>
          <a:spLocks/>
        </xdr:cNvSpPr>
      </xdr:nvSpPr>
      <xdr:spPr>
        <a:xfrm flipH="1" flipV="1">
          <a:off x="45529500" y="10267950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47</xdr:row>
      <xdr:rowOff>123825</xdr:rowOff>
    </xdr:from>
    <xdr:to>
      <xdr:col>74</xdr:col>
      <xdr:colOff>600075</xdr:colOff>
      <xdr:row>47</xdr:row>
      <xdr:rowOff>123825</xdr:rowOff>
    </xdr:to>
    <xdr:sp>
      <xdr:nvSpPr>
        <xdr:cNvPr id="1002" name="Line 1002"/>
        <xdr:cNvSpPr>
          <a:spLocks/>
        </xdr:cNvSpPr>
      </xdr:nvSpPr>
      <xdr:spPr>
        <a:xfrm>
          <a:off x="45634275" y="982027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49</xdr:row>
      <xdr:rowOff>152400</xdr:rowOff>
    </xdr:from>
    <xdr:to>
      <xdr:col>76</xdr:col>
      <xdr:colOff>47625</xdr:colOff>
      <xdr:row>49</xdr:row>
      <xdr:rowOff>152400</xdr:rowOff>
    </xdr:to>
    <xdr:sp>
      <xdr:nvSpPr>
        <xdr:cNvPr id="1003" name="Line 1003"/>
        <xdr:cNvSpPr>
          <a:spLocks/>
        </xdr:cNvSpPr>
      </xdr:nvSpPr>
      <xdr:spPr>
        <a:xfrm>
          <a:off x="45843825" y="10172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466725</xdr:colOff>
      <xdr:row>47</xdr:row>
      <xdr:rowOff>133350</xdr:rowOff>
    </xdr:from>
    <xdr:to>
      <xdr:col>75</xdr:col>
      <xdr:colOff>9525</xdr:colOff>
      <xdr:row>49</xdr:row>
      <xdr:rowOff>152400</xdr:rowOff>
    </xdr:to>
    <xdr:sp>
      <xdr:nvSpPr>
        <xdr:cNvPr id="1004" name="Line 1004"/>
        <xdr:cNvSpPr>
          <a:spLocks/>
        </xdr:cNvSpPr>
      </xdr:nvSpPr>
      <xdr:spPr>
        <a:xfrm flipH="1" flipV="1">
          <a:off x="45691425" y="9829800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66675</xdr:colOff>
      <xdr:row>58</xdr:row>
      <xdr:rowOff>66675</xdr:rowOff>
    </xdr:from>
    <xdr:to>
      <xdr:col>71</xdr:col>
      <xdr:colOff>295275</xdr:colOff>
      <xdr:row>59</xdr:row>
      <xdr:rowOff>133350</xdr:rowOff>
    </xdr:to>
    <xdr:sp>
      <xdr:nvSpPr>
        <xdr:cNvPr id="1005" name="Rectangle 1005"/>
        <xdr:cNvSpPr>
          <a:spLocks/>
        </xdr:cNvSpPr>
      </xdr:nvSpPr>
      <xdr:spPr>
        <a:xfrm>
          <a:off x="43462575" y="11544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58</xdr:row>
      <xdr:rowOff>152400</xdr:rowOff>
    </xdr:from>
    <xdr:to>
      <xdr:col>74</xdr:col>
      <xdr:colOff>47625</xdr:colOff>
      <xdr:row>58</xdr:row>
      <xdr:rowOff>152400</xdr:rowOff>
    </xdr:to>
    <xdr:sp>
      <xdr:nvSpPr>
        <xdr:cNvPr id="1006" name="Line 1006"/>
        <xdr:cNvSpPr>
          <a:spLocks/>
        </xdr:cNvSpPr>
      </xdr:nvSpPr>
      <xdr:spPr>
        <a:xfrm>
          <a:off x="44624625" y="11630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323850</xdr:colOff>
      <xdr:row>57</xdr:row>
      <xdr:rowOff>152400</xdr:rowOff>
    </xdr:from>
    <xdr:to>
      <xdr:col>73</xdr:col>
      <xdr:colOff>9525</xdr:colOff>
      <xdr:row>58</xdr:row>
      <xdr:rowOff>152400</xdr:rowOff>
    </xdr:to>
    <xdr:sp>
      <xdr:nvSpPr>
        <xdr:cNvPr id="1007" name="Line 1007"/>
        <xdr:cNvSpPr>
          <a:spLocks/>
        </xdr:cNvSpPr>
      </xdr:nvSpPr>
      <xdr:spPr>
        <a:xfrm flipH="1" flipV="1">
          <a:off x="44329350" y="1146810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295275</xdr:colOff>
      <xdr:row>56</xdr:row>
      <xdr:rowOff>38100</xdr:rowOff>
    </xdr:from>
    <xdr:to>
      <xdr:col>74</xdr:col>
      <xdr:colOff>190500</xdr:colOff>
      <xdr:row>59</xdr:row>
      <xdr:rowOff>0</xdr:rowOff>
    </xdr:to>
    <xdr:sp>
      <xdr:nvSpPr>
        <xdr:cNvPr id="1008" name="Line 1008"/>
        <xdr:cNvSpPr>
          <a:spLocks/>
        </xdr:cNvSpPr>
      </xdr:nvSpPr>
      <xdr:spPr>
        <a:xfrm flipH="1">
          <a:off x="43691175" y="11191875"/>
          <a:ext cx="17240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533400</xdr:colOff>
      <xdr:row>35</xdr:row>
      <xdr:rowOff>0</xdr:rowOff>
    </xdr:from>
    <xdr:to>
      <xdr:col>72</xdr:col>
      <xdr:colOff>542925</xdr:colOff>
      <xdr:row>37</xdr:row>
      <xdr:rowOff>142875</xdr:rowOff>
    </xdr:to>
    <xdr:sp>
      <xdr:nvSpPr>
        <xdr:cNvPr id="1009" name="Rectangle 1009"/>
        <xdr:cNvSpPr>
          <a:spLocks/>
        </xdr:cNvSpPr>
      </xdr:nvSpPr>
      <xdr:spPr>
        <a:xfrm>
          <a:off x="43319700" y="7753350"/>
          <a:ext cx="1228725" cy="4667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27А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70</xdr:col>
      <xdr:colOff>95250</xdr:colOff>
      <xdr:row>47</xdr:row>
      <xdr:rowOff>152400</xdr:rowOff>
    </xdr:from>
    <xdr:to>
      <xdr:col>71</xdr:col>
      <xdr:colOff>257175</xdr:colOff>
      <xdr:row>53</xdr:row>
      <xdr:rowOff>123825</xdr:rowOff>
    </xdr:to>
    <xdr:sp>
      <xdr:nvSpPr>
        <xdr:cNvPr id="1010" name="Rectangle 1010"/>
        <xdr:cNvSpPr>
          <a:spLocks/>
        </xdr:cNvSpPr>
      </xdr:nvSpPr>
      <xdr:spPr>
        <a:xfrm>
          <a:off x="42881550" y="9848850"/>
          <a:ext cx="771525" cy="9429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д/сад "Буратино"
</a:t>
          </a:r>
        </a:p>
      </xdr:txBody>
    </xdr:sp>
    <xdr:clientData/>
  </xdr:twoCellAnchor>
  <xdr:twoCellAnchor>
    <xdr:from>
      <xdr:col>67</xdr:col>
      <xdr:colOff>276225</xdr:colOff>
      <xdr:row>58</xdr:row>
      <xdr:rowOff>76200</xdr:rowOff>
    </xdr:from>
    <xdr:to>
      <xdr:col>70</xdr:col>
      <xdr:colOff>371475</xdr:colOff>
      <xdr:row>61</xdr:row>
      <xdr:rowOff>57150</xdr:rowOff>
    </xdr:to>
    <xdr:sp>
      <xdr:nvSpPr>
        <xdr:cNvPr id="1011" name="Rectangle 1011"/>
        <xdr:cNvSpPr>
          <a:spLocks/>
        </xdr:cNvSpPr>
      </xdr:nvSpPr>
      <xdr:spPr>
        <a:xfrm>
          <a:off x="41233725" y="11553825"/>
          <a:ext cx="1924050" cy="4667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16В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71</xdr:col>
      <xdr:colOff>9525</xdr:colOff>
      <xdr:row>61</xdr:row>
      <xdr:rowOff>152400</xdr:rowOff>
    </xdr:from>
    <xdr:to>
      <xdr:col>72</xdr:col>
      <xdr:colOff>47625</xdr:colOff>
      <xdr:row>61</xdr:row>
      <xdr:rowOff>152400</xdr:rowOff>
    </xdr:to>
    <xdr:sp>
      <xdr:nvSpPr>
        <xdr:cNvPr id="1012" name="Line 1012"/>
        <xdr:cNvSpPr>
          <a:spLocks/>
        </xdr:cNvSpPr>
      </xdr:nvSpPr>
      <xdr:spPr>
        <a:xfrm>
          <a:off x="43405425" y="12115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114300</xdr:rowOff>
    </xdr:from>
    <xdr:to>
      <xdr:col>71</xdr:col>
      <xdr:colOff>9525</xdr:colOff>
      <xdr:row>61</xdr:row>
      <xdr:rowOff>152400</xdr:rowOff>
    </xdr:to>
    <xdr:sp>
      <xdr:nvSpPr>
        <xdr:cNvPr id="1013" name="Line 1013"/>
        <xdr:cNvSpPr>
          <a:spLocks/>
        </xdr:cNvSpPr>
      </xdr:nvSpPr>
      <xdr:spPr>
        <a:xfrm flipH="1" flipV="1">
          <a:off x="43300650" y="117538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361950</xdr:colOff>
      <xdr:row>59</xdr:row>
      <xdr:rowOff>47625</xdr:rowOff>
    </xdr:from>
    <xdr:to>
      <xdr:col>71</xdr:col>
      <xdr:colOff>66675</xdr:colOff>
      <xdr:row>59</xdr:row>
      <xdr:rowOff>123825</xdr:rowOff>
    </xdr:to>
    <xdr:sp>
      <xdr:nvSpPr>
        <xdr:cNvPr id="1014" name="Line 1014"/>
        <xdr:cNvSpPr>
          <a:spLocks/>
        </xdr:cNvSpPr>
      </xdr:nvSpPr>
      <xdr:spPr>
        <a:xfrm flipH="1">
          <a:off x="43148250" y="11687175"/>
          <a:ext cx="3143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276225</xdr:colOff>
      <xdr:row>47</xdr:row>
      <xdr:rowOff>133350</xdr:rowOff>
    </xdr:from>
    <xdr:to>
      <xdr:col>74</xdr:col>
      <xdr:colOff>171450</xdr:colOff>
      <xdr:row>52</xdr:row>
      <xdr:rowOff>9525</xdr:rowOff>
    </xdr:to>
    <xdr:sp>
      <xdr:nvSpPr>
        <xdr:cNvPr id="1015" name="Line 1015"/>
        <xdr:cNvSpPr>
          <a:spLocks/>
        </xdr:cNvSpPr>
      </xdr:nvSpPr>
      <xdr:spPr>
        <a:xfrm flipH="1">
          <a:off x="43672125" y="9829800"/>
          <a:ext cx="17240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361950</xdr:colOff>
      <xdr:row>37</xdr:row>
      <xdr:rowOff>152400</xdr:rowOff>
    </xdr:from>
    <xdr:to>
      <xdr:col>74</xdr:col>
      <xdr:colOff>314325</xdr:colOff>
      <xdr:row>47</xdr:row>
      <xdr:rowOff>19050</xdr:rowOff>
    </xdr:to>
    <xdr:sp>
      <xdr:nvSpPr>
        <xdr:cNvPr id="1016" name="Line 1016"/>
        <xdr:cNvSpPr>
          <a:spLocks/>
        </xdr:cNvSpPr>
      </xdr:nvSpPr>
      <xdr:spPr>
        <a:xfrm flipH="1" flipV="1">
          <a:off x="44367450" y="8229600"/>
          <a:ext cx="1171575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50</xdr:row>
      <xdr:rowOff>152400</xdr:rowOff>
    </xdr:from>
    <xdr:to>
      <xdr:col>74</xdr:col>
      <xdr:colOff>47625</xdr:colOff>
      <xdr:row>50</xdr:row>
      <xdr:rowOff>152400</xdr:rowOff>
    </xdr:to>
    <xdr:sp>
      <xdr:nvSpPr>
        <xdr:cNvPr id="1017" name="Line 1017"/>
        <xdr:cNvSpPr>
          <a:spLocks/>
        </xdr:cNvSpPr>
      </xdr:nvSpPr>
      <xdr:spPr>
        <a:xfrm>
          <a:off x="44624625" y="1033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49</xdr:row>
      <xdr:rowOff>152400</xdr:rowOff>
    </xdr:from>
    <xdr:to>
      <xdr:col>73</xdr:col>
      <xdr:colOff>9525</xdr:colOff>
      <xdr:row>50</xdr:row>
      <xdr:rowOff>142875</xdr:rowOff>
    </xdr:to>
    <xdr:sp>
      <xdr:nvSpPr>
        <xdr:cNvPr id="1018" name="Line 1018"/>
        <xdr:cNvSpPr>
          <a:spLocks/>
        </xdr:cNvSpPr>
      </xdr:nvSpPr>
      <xdr:spPr>
        <a:xfrm flipH="1" flipV="1">
          <a:off x="44529375" y="10172700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41</xdr:row>
      <xdr:rowOff>152400</xdr:rowOff>
    </xdr:from>
    <xdr:to>
      <xdr:col>75</xdr:col>
      <xdr:colOff>47625</xdr:colOff>
      <xdr:row>41</xdr:row>
      <xdr:rowOff>152400</xdr:rowOff>
    </xdr:to>
    <xdr:sp>
      <xdr:nvSpPr>
        <xdr:cNvPr id="1019" name="Line 1019"/>
        <xdr:cNvSpPr>
          <a:spLocks/>
        </xdr:cNvSpPr>
      </xdr:nvSpPr>
      <xdr:spPr>
        <a:xfrm>
          <a:off x="45234225" y="8877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41</xdr:row>
      <xdr:rowOff>152400</xdr:rowOff>
    </xdr:from>
    <xdr:to>
      <xdr:col>74</xdr:col>
      <xdr:colOff>9525</xdr:colOff>
      <xdr:row>43</xdr:row>
      <xdr:rowOff>38100</xdr:rowOff>
    </xdr:to>
    <xdr:sp>
      <xdr:nvSpPr>
        <xdr:cNvPr id="1020" name="Line 1020"/>
        <xdr:cNvSpPr>
          <a:spLocks/>
        </xdr:cNvSpPr>
      </xdr:nvSpPr>
      <xdr:spPr>
        <a:xfrm flipH="1">
          <a:off x="45062775" y="8877300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90</xdr:row>
      <xdr:rowOff>95250</xdr:rowOff>
    </xdr:from>
    <xdr:to>
      <xdr:col>67</xdr:col>
      <xdr:colOff>428625</xdr:colOff>
      <xdr:row>90</xdr:row>
      <xdr:rowOff>95250</xdr:rowOff>
    </xdr:to>
    <xdr:sp>
      <xdr:nvSpPr>
        <xdr:cNvPr id="1021" name="Line 1021"/>
        <xdr:cNvSpPr>
          <a:spLocks/>
        </xdr:cNvSpPr>
      </xdr:nvSpPr>
      <xdr:spPr>
        <a:xfrm flipH="1">
          <a:off x="40900350" y="1675447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91</xdr:row>
      <xdr:rowOff>38100</xdr:rowOff>
    </xdr:from>
    <xdr:to>
      <xdr:col>67</xdr:col>
      <xdr:colOff>123825</xdr:colOff>
      <xdr:row>92</xdr:row>
      <xdr:rowOff>66675</xdr:rowOff>
    </xdr:to>
    <xdr:sp>
      <xdr:nvSpPr>
        <xdr:cNvPr id="1022" name="Rectangle 1022"/>
        <xdr:cNvSpPr>
          <a:spLocks/>
        </xdr:cNvSpPr>
      </xdr:nvSpPr>
      <xdr:spPr>
        <a:xfrm>
          <a:off x="40405050" y="16859250"/>
          <a:ext cx="6762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</a:t>
          </a:r>
        </a:p>
      </xdr:txBody>
    </xdr:sp>
    <xdr:clientData/>
  </xdr:twoCellAnchor>
  <xdr:twoCellAnchor>
    <xdr:from>
      <xdr:col>59</xdr:col>
      <xdr:colOff>419100</xdr:colOff>
      <xdr:row>82</xdr:row>
      <xdr:rowOff>38100</xdr:rowOff>
    </xdr:from>
    <xdr:to>
      <xdr:col>62</xdr:col>
      <xdr:colOff>514350</xdr:colOff>
      <xdr:row>84</xdr:row>
      <xdr:rowOff>104775</xdr:rowOff>
    </xdr:to>
    <xdr:sp>
      <xdr:nvSpPr>
        <xdr:cNvPr id="1023" name="Rectangle 1023"/>
        <xdr:cNvSpPr>
          <a:spLocks/>
        </xdr:cNvSpPr>
      </xdr:nvSpPr>
      <xdr:spPr>
        <a:xfrm>
          <a:off x="36499800" y="15401925"/>
          <a:ext cx="1924050" cy="3905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</a:t>
          </a:r>
        </a:p>
      </xdr:txBody>
    </xdr:sp>
    <xdr:clientData/>
  </xdr:twoCellAnchor>
  <xdr:twoCellAnchor>
    <xdr:from>
      <xdr:col>64</xdr:col>
      <xdr:colOff>9525</xdr:colOff>
      <xdr:row>68</xdr:row>
      <xdr:rowOff>142875</xdr:rowOff>
    </xdr:from>
    <xdr:to>
      <xdr:col>65</xdr:col>
      <xdr:colOff>38100</xdr:colOff>
      <xdr:row>77</xdr:row>
      <xdr:rowOff>104775</xdr:rowOff>
    </xdr:to>
    <xdr:sp>
      <xdr:nvSpPr>
        <xdr:cNvPr id="1024" name="Rectangle 1024"/>
        <xdr:cNvSpPr>
          <a:spLocks/>
        </xdr:cNvSpPr>
      </xdr:nvSpPr>
      <xdr:spPr>
        <a:xfrm>
          <a:off x="39138225" y="13239750"/>
          <a:ext cx="638175" cy="1419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14А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65</xdr:col>
      <xdr:colOff>19050</xdr:colOff>
      <xdr:row>46</xdr:row>
      <xdr:rowOff>95250</xdr:rowOff>
    </xdr:from>
    <xdr:to>
      <xdr:col>66</xdr:col>
      <xdr:colOff>228600</xdr:colOff>
      <xdr:row>50</xdr:row>
      <xdr:rowOff>28575</xdr:rowOff>
    </xdr:to>
    <xdr:sp>
      <xdr:nvSpPr>
        <xdr:cNvPr id="1025" name="Rectangle 1025"/>
        <xdr:cNvSpPr>
          <a:spLocks/>
        </xdr:cNvSpPr>
      </xdr:nvSpPr>
      <xdr:spPr>
        <a:xfrm>
          <a:off x="39757350" y="9629775"/>
          <a:ext cx="819150" cy="5810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д/сад "Огонек"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581025</xdr:colOff>
      <xdr:row>79</xdr:row>
      <xdr:rowOff>76200</xdr:rowOff>
    </xdr:from>
    <xdr:to>
      <xdr:col>64</xdr:col>
      <xdr:colOff>200025</xdr:colOff>
      <xdr:row>80</xdr:row>
      <xdr:rowOff>152400</xdr:rowOff>
    </xdr:to>
    <xdr:sp>
      <xdr:nvSpPr>
        <xdr:cNvPr id="1026" name="Rectangle 1026"/>
        <xdr:cNvSpPr>
          <a:spLocks/>
        </xdr:cNvSpPr>
      </xdr:nvSpPr>
      <xdr:spPr>
        <a:xfrm>
          <a:off x="39100125" y="14954250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90</xdr:row>
      <xdr:rowOff>57150</xdr:rowOff>
    </xdr:from>
    <xdr:to>
      <xdr:col>67</xdr:col>
      <xdr:colOff>428625</xdr:colOff>
      <xdr:row>90</xdr:row>
      <xdr:rowOff>57150</xdr:rowOff>
    </xdr:to>
    <xdr:sp>
      <xdr:nvSpPr>
        <xdr:cNvPr id="1027" name="Line 1027"/>
        <xdr:cNvSpPr>
          <a:spLocks/>
        </xdr:cNvSpPr>
      </xdr:nvSpPr>
      <xdr:spPr>
        <a:xfrm flipH="1" flipV="1">
          <a:off x="39204900" y="16716375"/>
          <a:ext cx="21812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93</xdr:row>
      <xdr:rowOff>152400</xdr:rowOff>
    </xdr:from>
    <xdr:to>
      <xdr:col>67</xdr:col>
      <xdr:colOff>47625</xdr:colOff>
      <xdr:row>93</xdr:row>
      <xdr:rowOff>152400</xdr:rowOff>
    </xdr:to>
    <xdr:sp>
      <xdr:nvSpPr>
        <xdr:cNvPr id="1028" name="Line 1028"/>
        <xdr:cNvSpPr>
          <a:spLocks/>
        </xdr:cNvSpPr>
      </xdr:nvSpPr>
      <xdr:spPr>
        <a:xfrm>
          <a:off x="40347900" y="17335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66675</xdr:colOff>
      <xdr:row>90</xdr:row>
      <xdr:rowOff>123825</xdr:rowOff>
    </xdr:from>
    <xdr:to>
      <xdr:col>67</xdr:col>
      <xdr:colOff>304800</xdr:colOff>
      <xdr:row>94</xdr:row>
      <xdr:rowOff>0</xdr:rowOff>
    </xdr:to>
    <xdr:sp>
      <xdr:nvSpPr>
        <xdr:cNvPr id="1029" name="Line 1029"/>
        <xdr:cNvSpPr>
          <a:spLocks/>
        </xdr:cNvSpPr>
      </xdr:nvSpPr>
      <xdr:spPr>
        <a:xfrm flipV="1">
          <a:off x="41024175" y="1678305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81</xdr:row>
      <xdr:rowOff>9525</xdr:rowOff>
    </xdr:from>
    <xdr:to>
      <xdr:col>64</xdr:col>
      <xdr:colOff>95250</xdr:colOff>
      <xdr:row>90</xdr:row>
      <xdr:rowOff>47625</xdr:rowOff>
    </xdr:to>
    <xdr:sp>
      <xdr:nvSpPr>
        <xdr:cNvPr id="1030" name="Line 1030"/>
        <xdr:cNvSpPr>
          <a:spLocks/>
        </xdr:cNvSpPr>
      </xdr:nvSpPr>
      <xdr:spPr>
        <a:xfrm flipV="1">
          <a:off x="39223950" y="15211425"/>
          <a:ext cx="0" cy="1495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92</xdr:row>
      <xdr:rowOff>19050</xdr:rowOff>
    </xdr:from>
    <xdr:to>
      <xdr:col>65</xdr:col>
      <xdr:colOff>104775</xdr:colOff>
      <xdr:row>92</xdr:row>
      <xdr:rowOff>19050</xdr:rowOff>
    </xdr:to>
    <xdr:sp>
      <xdr:nvSpPr>
        <xdr:cNvPr id="1031" name="Line 1031"/>
        <xdr:cNvSpPr>
          <a:spLocks/>
        </xdr:cNvSpPr>
      </xdr:nvSpPr>
      <xdr:spPr>
        <a:xfrm>
          <a:off x="39128700" y="170402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104775</xdr:colOff>
      <xdr:row>90</xdr:row>
      <xdr:rowOff>47625</xdr:rowOff>
    </xdr:from>
    <xdr:to>
      <xdr:col>65</xdr:col>
      <xdr:colOff>342900</xdr:colOff>
      <xdr:row>92</xdr:row>
      <xdr:rowOff>19050</xdr:rowOff>
    </xdr:to>
    <xdr:sp>
      <xdr:nvSpPr>
        <xdr:cNvPr id="1032" name="Line 1032"/>
        <xdr:cNvSpPr>
          <a:spLocks/>
        </xdr:cNvSpPr>
      </xdr:nvSpPr>
      <xdr:spPr>
        <a:xfrm flipV="1">
          <a:off x="39843075" y="16706850"/>
          <a:ext cx="238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77</xdr:row>
      <xdr:rowOff>85725</xdr:rowOff>
    </xdr:from>
    <xdr:to>
      <xdr:col>64</xdr:col>
      <xdr:colOff>85725</xdr:colOff>
      <xdr:row>79</xdr:row>
      <xdr:rowOff>76200</xdr:rowOff>
    </xdr:to>
    <xdr:sp>
      <xdr:nvSpPr>
        <xdr:cNvPr id="1033" name="Line 1033"/>
        <xdr:cNvSpPr>
          <a:spLocks/>
        </xdr:cNvSpPr>
      </xdr:nvSpPr>
      <xdr:spPr>
        <a:xfrm flipH="1" flipV="1">
          <a:off x="39204900" y="14639925"/>
          <a:ext cx="95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200025</xdr:colOff>
      <xdr:row>80</xdr:row>
      <xdr:rowOff>57150</xdr:rowOff>
    </xdr:from>
    <xdr:to>
      <xdr:col>65</xdr:col>
      <xdr:colOff>219075</xdr:colOff>
      <xdr:row>80</xdr:row>
      <xdr:rowOff>76200</xdr:rowOff>
    </xdr:to>
    <xdr:sp>
      <xdr:nvSpPr>
        <xdr:cNvPr id="1034" name="Line 1034"/>
        <xdr:cNvSpPr>
          <a:spLocks/>
        </xdr:cNvSpPr>
      </xdr:nvSpPr>
      <xdr:spPr>
        <a:xfrm flipV="1">
          <a:off x="39328725" y="15097125"/>
          <a:ext cx="6286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200025</xdr:colOff>
      <xdr:row>69</xdr:row>
      <xdr:rowOff>152400</xdr:rowOff>
    </xdr:from>
    <xdr:to>
      <xdr:col>65</xdr:col>
      <xdr:colOff>219075</xdr:colOff>
      <xdr:row>80</xdr:row>
      <xdr:rowOff>47625</xdr:rowOff>
    </xdr:to>
    <xdr:sp>
      <xdr:nvSpPr>
        <xdr:cNvPr id="1035" name="Line 1035"/>
        <xdr:cNvSpPr>
          <a:spLocks/>
        </xdr:cNvSpPr>
      </xdr:nvSpPr>
      <xdr:spPr>
        <a:xfrm flipV="1">
          <a:off x="39938325" y="13411200"/>
          <a:ext cx="19050" cy="1676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79</xdr:row>
      <xdr:rowOff>0</xdr:rowOff>
    </xdr:from>
    <xdr:to>
      <xdr:col>64</xdr:col>
      <xdr:colOff>76200</xdr:colOff>
      <xdr:row>79</xdr:row>
      <xdr:rowOff>0</xdr:rowOff>
    </xdr:to>
    <xdr:sp>
      <xdr:nvSpPr>
        <xdr:cNvPr id="1036" name="Line 1036"/>
        <xdr:cNvSpPr>
          <a:spLocks/>
        </xdr:cNvSpPr>
      </xdr:nvSpPr>
      <xdr:spPr>
        <a:xfrm>
          <a:off x="38519100" y="1487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600075</xdr:colOff>
      <xdr:row>66</xdr:row>
      <xdr:rowOff>0</xdr:rowOff>
    </xdr:from>
    <xdr:to>
      <xdr:col>65</xdr:col>
      <xdr:colOff>209550</xdr:colOff>
      <xdr:row>66</xdr:row>
      <xdr:rowOff>38100</xdr:rowOff>
    </xdr:to>
    <xdr:sp>
      <xdr:nvSpPr>
        <xdr:cNvPr id="1037" name="Line 1037"/>
        <xdr:cNvSpPr>
          <a:spLocks/>
        </xdr:cNvSpPr>
      </xdr:nvSpPr>
      <xdr:spPr>
        <a:xfrm flipH="1" flipV="1">
          <a:off x="39119175" y="12773025"/>
          <a:ext cx="828675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</xdr:colOff>
      <xdr:row>69</xdr:row>
      <xdr:rowOff>152400</xdr:rowOff>
    </xdr:from>
    <xdr:to>
      <xdr:col>67</xdr:col>
      <xdr:colOff>57150</xdr:colOff>
      <xdr:row>69</xdr:row>
      <xdr:rowOff>152400</xdr:rowOff>
    </xdr:to>
    <xdr:sp>
      <xdr:nvSpPr>
        <xdr:cNvPr id="1038" name="Line 1038"/>
        <xdr:cNvSpPr>
          <a:spLocks/>
        </xdr:cNvSpPr>
      </xdr:nvSpPr>
      <xdr:spPr>
        <a:xfrm>
          <a:off x="40357425" y="13411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9525</xdr:rowOff>
    </xdr:from>
    <xdr:to>
      <xdr:col>66</xdr:col>
      <xdr:colOff>9525</xdr:colOff>
      <xdr:row>72</xdr:row>
      <xdr:rowOff>123825</xdr:rowOff>
    </xdr:to>
    <xdr:sp>
      <xdr:nvSpPr>
        <xdr:cNvPr id="1039" name="Line 1039"/>
        <xdr:cNvSpPr>
          <a:spLocks/>
        </xdr:cNvSpPr>
      </xdr:nvSpPr>
      <xdr:spPr>
        <a:xfrm flipH="1">
          <a:off x="39985950" y="13430250"/>
          <a:ext cx="371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58</xdr:row>
      <xdr:rowOff>0</xdr:rowOff>
    </xdr:from>
    <xdr:to>
      <xdr:col>64</xdr:col>
      <xdr:colOff>28575</xdr:colOff>
      <xdr:row>65</xdr:row>
      <xdr:rowOff>152400</xdr:rowOff>
    </xdr:to>
    <xdr:sp>
      <xdr:nvSpPr>
        <xdr:cNvPr id="1040" name="Line 1040"/>
        <xdr:cNvSpPr>
          <a:spLocks/>
        </xdr:cNvSpPr>
      </xdr:nvSpPr>
      <xdr:spPr>
        <a:xfrm flipH="1" flipV="1">
          <a:off x="39138225" y="11477625"/>
          <a:ext cx="1905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60</xdr:row>
      <xdr:rowOff>152400</xdr:rowOff>
    </xdr:from>
    <xdr:to>
      <xdr:col>66</xdr:col>
      <xdr:colOff>57150</xdr:colOff>
      <xdr:row>60</xdr:row>
      <xdr:rowOff>152400</xdr:rowOff>
    </xdr:to>
    <xdr:sp>
      <xdr:nvSpPr>
        <xdr:cNvPr id="1041" name="Line 1041"/>
        <xdr:cNvSpPr>
          <a:spLocks/>
        </xdr:cNvSpPr>
      </xdr:nvSpPr>
      <xdr:spPr>
        <a:xfrm>
          <a:off x="39747825" y="11953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61</xdr:row>
      <xdr:rowOff>9525</xdr:rowOff>
    </xdr:from>
    <xdr:to>
      <xdr:col>65</xdr:col>
      <xdr:colOff>9525</xdr:colOff>
      <xdr:row>61</xdr:row>
      <xdr:rowOff>142875</xdr:rowOff>
    </xdr:to>
    <xdr:sp>
      <xdr:nvSpPr>
        <xdr:cNvPr id="1042" name="Line 1042"/>
        <xdr:cNvSpPr>
          <a:spLocks/>
        </xdr:cNvSpPr>
      </xdr:nvSpPr>
      <xdr:spPr>
        <a:xfrm flipH="1">
          <a:off x="39138225" y="1197292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495300</xdr:colOff>
      <xdr:row>56</xdr:row>
      <xdr:rowOff>76200</xdr:rowOff>
    </xdr:from>
    <xdr:to>
      <xdr:col>64</xdr:col>
      <xdr:colOff>114300</xdr:colOff>
      <xdr:row>57</xdr:row>
      <xdr:rowOff>152400</xdr:rowOff>
    </xdr:to>
    <xdr:sp>
      <xdr:nvSpPr>
        <xdr:cNvPr id="1043" name="Rectangle 1043"/>
        <xdr:cNvSpPr>
          <a:spLocks/>
        </xdr:cNvSpPr>
      </xdr:nvSpPr>
      <xdr:spPr>
        <a:xfrm>
          <a:off x="39014400" y="11229975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381000</xdr:colOff>
      <xdr:row>57</xdr:row>
      <xdr:rowOff>28575</xdr:rowOff>
    </xdr:from>
    <xdr:to>
      <xdr:col>63</xdr:col>
      <xdr:colOff>495300</xdr:colOff>
      <xdr:row>57</xdr:row>
      <xdr:rowOff>28575</xdr:rowOff>
    </xdr:to>
    <xdr:sp>
      <xdr:nvSpPr>
        <xdr:cNvPr id="1044" name="Line 1044"/>
        <xdr:cNvSpPr>
          <a:spLocks/>
        </xdr:cNvSpPr>
      </xdr:nvSpPr>
      <xdr:spPr>
        <a:xfrm flipH="1">
          <a:off x="37680900" y="11344275"/>
          <a:ext cx="1333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257175</xdr:colOff>
      <xdr:row>50</xdr:row>
      <xdr:rowOff>28575</xdr:rowOff>
    </xdr:from>
    <xdr:to>
      <xdr:col>63</xdr:col>
      <xdr:colOff>581025</xdr:colOff>
      <xdr:row>56</xdr:row>
      <xdr:rowOff>76200</xdr:rowOff>
    </xdr:to>
    <xdr:sp>
      <xdr:nvSpPr>
        <xdr:cNvPr id="1045" name="Line 1045"/>
        <xdr:cNvSpPr>
          <a:spLocks/>
        </xdr:cNvSpPr>
      </xdr:nvSpPr>
      <xdr:spPr>
        <a:xfrm flipH="1" flipV="1">
          <a:off x="38776275" y="10210800"/>
          <a:ext cx="323850" cy="1019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523875</xdr:colOff>
      <xdr:row>38</xdr:row>
      <xdr:rowOff>9525</xdr:rowOff>
    </xdr:from>
    <xdr:to>
      <xdr:col>62</xdr:col>
      <xdr:colOff>171450</xdr:colOff>
      <xdr:row>40</xdr:row>
      <xdr:rowOff>38100</xdr:rowOff>
    </xdr:to>
    <xdr:sp>
      <xdr:nvSpPr>
        <xdr:cNvPr id="1046" name="Rectangle 1046"/>
        <xdr:cNvSpPr>
          <a:spLocks/>
        </xdr:cNvSpPr>
      </xdr:nvSpPr>
      <xdr:spPr>
        <a:xfrm>
          <a:off x="37214175" y="8248650"/>
          <a:ext cx="86677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18</a:t>
          </a:r>
        </a:p>
      </xdr:txBody>
    </xdr:sp>
    <xdr:clientData/>
  </xdr:twoCellAnchor>
  <xdr:twoCellAnchor>
    <xdr:from>
      <xdr:col>60</xdr:col>
      <xdr:colOff>495300</xdr:colOff>
      <xdr:row>52</xdr:row>
      <xdr:rowOff>104775</xdr:rowOff>
    </xdr:from>
    <xdr:to>
      <xdr:col>61</xdr:col>
      <xdr:colOff>390525</xdr:colOff>
      <xdr:row>61</xdr:row>
      <xdr:rowOff>142875</xdr:rowOff>
    </xdr:to>
    <xdr:sp>
      <xdr:nvSpPr>
        <xdr:cNvPr id="1047" name="Rectangle 1047"/>
        <xdr:cNvSpPr>
          <a:spLocks/>
        </xdr:cNvSpPr>
      </xdr:nvSpPr>
      <xdr:spPr>
        <a:xfrm>
          <a:off x="37185600" y="10610850"/>
          <a:ext cx="504825" cy="1495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16</a:t>
          </a:r>
        </a:p>
      </xdr:txBody>
    </xdr:sp>
    <xdr:clientData/>
  </xdr:twoCellAnchor>
  <xdr:twoCellAnchor>
    <xdr:from>
      <xdr:col>62</xdr:col>
      <xdr:colOff>9525</xdr:colOff>
      <xdr:row>58</xdr:row>
      <xdr:rowOff>152400</xdr:rowOff>
    </xdr:from>
    <xdr:to>
      <xdr:col>63</xdr:col>
      <xdr:colOff>57150</xdr:colOff>
      <xdr:row>58</xdr:row>
      <xdr:rowOff>152400</xdr:rowOff>
    </xdr:to>
    <xdr:sp>
      <xdr:nvSpPr>
        <xdr:cNvPr id="1048" name="Line 1048"/>
        <xdr:cNvSpPr>
          <a:spLocks/>
        </xdr:cNvSpPr>
      </xdr:nvSpPr>
      <xdr:spPr>
        <a:xfrm>
          <a:off x="37919025" y="11630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552450</xdr:colOff>
      <xdr:row>57</xdr:row>
      <xdr:rowOff>38100</xdr:rowOff>
    </xdr:from>
    <xdr:to>
      <xdr:col>62</xdr:col>
      <xdr:colOff>9525</xdr:colOff>
      <xdr:row>58</xdr:row>
      <xdr:rowOff>142875</xdr:rowOff>
    </xdr:to>
    <xdr:sp>
      <xdr:nvSpPr>
        <xdr:cNvPr id="1049" name="Line 1049"/>
        <xdr:cNvSpPr>
          <a:spLocks/>
        </xdr:cNvSpPr>
      </xdr:nvSpPr>
      <xdr:spPr>
        <a:xfrm flipH="1" flipV="1">
          <a:off x="37852350" y="1135380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42</xdr:row>
      <xdr:rowOff>0</xdr:rowOff>
    </xdr:from>
    <xdr:to>
      <xdr:col>52</xdr:col>
      <xdr:colOff>514350</xdr:colOff>
      <xdr:row>43</xdr:row>
      <xdr:rowOff>104775</xdr:rowOff>
    </xdr:to>
    <xdr:sp>
      <xdr:nvSpPr>
        <xdr:cNvPr id="1050" name="Rectangle 1050"/>
        <xdr:cNvSpPr>
          <a:spLocks/>
        </xdr:cNvSpPr>
      </xdr:nvSpPr>
      <xdr:spPr>
        <a:xfrm>
          <a:off x="32108775" y="8886825"/>
          <a:ext cx="219075" cy="26670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50</xdr:row>
      <xdr:rowOff>152400</xdr:rowOff>
    </xdr:from>
    <xdr:to>
      <xdr:col>65</xdr:col>
      <xdr:colOff>57150</xdr:colOff>
      <xdr:row>50</xdr:row>
      <xdr:rowOff>152400</xdr:rowOff>
    </xdr:to>
    <xdr:sp>
      <xdr:nvSpPr>
        <xdr:cNvPr id="1051" name="Line 1051"/>
        <xdr:cNvSpPr>
          <a:spLocks/>
        </xdr:cNvSpPr>
      </xdr:nvSpPr>
      <xdr:spPr>
        <a:xfrm>
          <a:off x="39138225" y="10334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50</xdr:row>
      <xdr:rowOff>152400</xdr:rowOff>
    </xdr:from>
    <xdr:to>
      <xdr:col>65</xdr:col>
      <xdr:colOff>57150</xdr:colOff>
      <xdr:row>50</xdr:row>
      <xdr:rowOff>152400</xdr:rowOff>
    </xdr:to>
    <xdr:sp>
      <xdr:nvSpPr>
        <xdr:cNvPr id="1052" name="Line 1052"/>
        <xdr:cNvSpPr>
          <a:spLocks/>
        </xdr:cNvSpPr>
      </xdr:nvSpPr>
      <xdr:spPr>
        <a:xfrm>
          <a:off x="39138225" y="10334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45</xdr:row>
      <xdr:rowOff>0</xdr:rowOff>
    </xdr:from>
    <xdr:to>
      <xdr:col>62</xdr:col>
      <xdr:colOff>9525</xdr:colOff>
      <xdr:row>45</xdr:row>
      <xdr:rowOff>9525</xdr:rowOff>
    </xdr:to>
    <xdr:sp>
      <xdr:nvSpPr>
        <xdr:cNvPr id="1053" name="Line 1053"/>
        <xdr:cNvSpPr>
          <a:spLocks/>
        </xdr:cNvSpPr>
      </xdr:nvSpPr>
      <xdr:spPr>
        <a:xfrm flipV="1">
          <a:off x="37318950" y="93726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466725</xdr:colOff>
      <xdr:row>68</xdr:row>
      <xdr:rowOff>123825</xdr:rowOff>
    </xdr:from>
    <xdr:to>
      <xdr:col>60</xdr:col>
      <xdr:colOff>333375</xdr:colOff>
      <xdr:row>77</xdr:row>
      <xdr:rowOff>85725</xdr:rowOff>
    </xdr:to>
    <xdr:sp>
      <xdr:nvSpPr>
        <xdr:cNvPr id="1054" name="Rectangle 1054"/>
        <xdr:cNvSpPr>
          <a:spLocks/>
        </xdr:cNvSpPr>
      </xdr:nvSpPr>
      <xdr:spPr>
        <a:xfrm>
          <a:off x="36547425" y="13220700"/>
          <a:ext cx="476250" cy="1419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14</a:t>
          </a:r>
        </a:p>
      </xdr:txBody>
    </xdr:sp>
    <xdr:clientData/>
  </xdr:twoCellAnchor>
  <xdr:twoCellAnchor>
    <xdr:from>
      <xdr:col>61</xdr:col>
      <xdr:colOff>247650</xdr:colOff>
      <xdr:row>78</xdr:row>
      <xdr:rowOff>76200</xdr:rowOff>
    </xdr:from>
    <xdr:to>
      <xdr:col>61</xdr:col>
      <xdr:colOff>476250</xdr:colOff>
      <xdr:row>79</xdr:row>
      <xdr:rowOff>152400</xdr:rowOff>
    </xdr:to>
    <xdr:sp>
      <xdr:nvSpPr>
        <xdr:cNvPr id="1055" name="Rectangle 1055"/>
        <xdr:cNvSpPr>
          <a:spLocks/>
        </xdr:cNvSpPr>
      </xdr:nvSpPr>
      <xdr:spPr>
        <a:xfrm>
          <a:off x="37547550" y="14792325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80</xdr:row>
      <xdr:rowOff>133350</xdr:rowOff>
    </xdr:from>
    <xdr:to>
      <xdr:col>61</xdr:col>
      <xdr:colOff>47625</xdr:colOff>
      <xdr:row>82</xdr:row>
      <xdr:rowOff>38100</xdr:rowOff>
    </xdr:to>
    <xdr:sp>
      <xdr:nvSpPr>
        <xdr:cNvPr id="1056" name="Line 1056"/>
        <xdr:cNvSpPr>
          <a:spLocks/>
        </xdr:cNvSpPr>
      </xdr:nvSpPr>
      <xdr:spPr>
        <a:xfrm flipH="1">
          <a:off x="37338000" y="15173325"/>
          <a:ext cx="9525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342900</xdr:colOff>
      <xdr:row>79</xdr:row>
      <xdr:rowOff>152400</xdr:rowOff>
    </xdr:from>
    <xdr:to>
      <xdr:col>61</xdr:col>
      <xdr:colOff>342900</xdr:colOff>
      <xdr:row>80</xdr:row>
      <xdr:rowOff>47625</xdr:rowOff>
    </xdr:to>
    <xdr:sp>
      <xdr:nvSpPr>
        <xdr:cNvPr id="1057" name="Line 1057"/>
        <xdr:cNvSpPr>
          <a:spLocks/>
        </xdr:cNvSpPr>
      </xdr:nvSpPr>
      <xdr:spPr>
        <a:xfrm flipH="1" flipV="1">
          <a:off x="37642800" y="150304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80</xdr:row>
      <xdr:rowOff>47625</xdr:rowOff>
    </xdr:from>
    <xdr:to>
      <xdr:col>60</xdr:col>
      <xdr:colOff>295275</xdr:colOff>
      <xdr:row>80</xdr:row>
      <xdr:rowOff>47625</xdr:rowOff>
    </xdr:to>
    <xdr:sp>
      <xdr:nvSpPr>
        <xdr:cNvPr id="1058" name="Line 1058"/>
        <xdr:cNvSpPr>
          <a:spLocks/>
        </xdr:cNvSpPr>
      </xdr:nvSpPr>
      <xdr:spPr>
        <a:xfrm>
          <a:off x="36985575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81</xdr:row>
      <xdr:rowOff>38100</xdr:rowOff>
    </xdr:from>
    <xdr:to>
      <xdr:col>60</xdr:col>
      <xdr:colOff>342900</xdr:colOff>
      <xdr:row>82</xdr:row>
      <xdr:rowOff>28575</xdr:rowOff>
    </xdr:to>
    <xdr:sp>
      <xdr:nvSpPr>
        <xdr:cNvPr id="1059" name="Line 1059"/>
        <xdr:cNvSpPr>
          <a:spLocks/>
        </xdr:cNvSpPr>
      </xdr:nvSpPr>
      <xdr:spPr>
        <a:xfrm>
          <a:off x="35699700" y="15240000"/>
          <a:ext cx="1333500" cy="15240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77</xdr:row>
      <xdr:rowOff>9525</xdr:rowOff>
    </xdr:from>
    <xdr:to>
      <xdr:col>60</xdr:col>
      <xdr:colOff>371475</xdr:colOff>
      <xdr:row>82</xdr:row>
      <xdr:rowOff>0</xdr:rowOff>
    </xdr:to>
    <xdr:sp>
      <xdr:nvSpPr>
        <xdr:cNvPr id="1060" name="Line 1060"/>
        <xdr:cNvSpPr>
          <a:spLocks/>
        </xdr:cNvSpPr>
      </xdr:nvSpPr>
      <xdr:spPr>
        <a:xfrm flipH="1">
          <a:off x="36976050" y="14563725"/>
          <a:ext cx="85725" cy="80010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80</xdr:row>
      <xdr:rowOff>0</xdr:rowOff>
    </xdr:from>
    <xdr:to>
      <xdr:col>63</xdr:col>
      <xdr:colOff>76200</xdr:colOff>
      <xdr:row>80</xdr:row>
      <xdr:rowOff>0</xdr:rowOff>
    </xdr:to>
    <xdr:sp>
      <xdr:nvSpPr>
        <xdr:cNvPr id="1061" name="Line 1061"/>
        <xdr:cNvSpPr>
          <a:spLocks/>
        </xdr:cNvSpPr>
      </xdr:nvSpPr>
      <xdr:spPr>
        <a:xfrm>
          <a:off x="37928550" y="15039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80</xdr:row>
      <xdr:rowOff>0</xdr:rowOff>
    </xdr:from>
    <xdr:to>
      <xdr:col>63</xdr:col>
      <xdr:colOff>161925</xdr:colOff>
      <xdr:row>80</xdr:row>
      <xdr:rowOff>47625</xdr:rowOff>
    </xdr:to>
    <xdr:sp>
      <xdr:nvSpPr>
        <xdr:cNvPr id="1062" name="Line 1062"/>
        <xdr:cNvSpPr>
          <a:spLocks/>
        </xdr:cNvSpPr>
      </xdr:nvSpPr>
      <xdr:spPr>
        <a:xfrm>
          <a:off x="38604825" y="1503997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80</xdr:row>
      <xdr:rowOff>9525</xdr:rowOff>
    </xdr:from>
    <xdr:to>
      <xdr:col>61</xdr:col>
      <xdr:colOff>104775</xdr:colOff>
      <xdr:row>80</xdr:row>
      <xdr:rowOff>47625</xdr:rowOff>
    </xdr:to>
    <xdr:sp>
      <xdr:nvSpPr>
        <xdr:cNvPr id="1063" name="Line 1063"/>
        <xdr:cNvSpPr>
          <a:spLocks/>
        </xdr:cNvSpPr>
      </xdr:nvSpPr>
      <xdr:spPr>
        <a:xfrm>
          <a:off x="37366575" y="150495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75</xdr:row>
      <xdr:rowOff>152400</xdr:rowOff>
    </xdr:from>
    <xdr:to>
      <xdr:col>62</xdr:col>
      <xdr:colOff>190500</xdr:colOff>
      <xdr:row>76</xdr:row>
      <xdr:rowOff>0</xdr:rowOff>
    </xdr:to>
    <xdr:sp>
      <xdr:nvSpPr>
        <xdr:cNvPr id="1064" name="Line 1064"/>
        <xdr:cNvSpPr>
          <a:spLocks/>
        </xdr:cNvSpPr>
      </xdr:nvSpPr>
      <xdr:spPr>
        <a:xfrm flipV="1">
          <a:off x="37299900" y="14382750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466725</xdr:colOff>
      <xdr:row>80</xdr:row>
      <xdr:rowOff>152400</xdr:rowOff>
    </xdr:from>
    <xdr:to>
      <xdr:col>64</xdr:col>
      <xdr:colOff>19050</xdr:colOff>
      <xdr:row>93</xdr:row>
      <xdr:rowOff>66675</xdr:rowOff>
    </xdr:to>
    <xdr:sp>
      <xdr:nvSpPr>
        <xdr:cNvPr id="1065" name="Line 1065"/>
        <xdr:cNvSpPr>
          <a:spLocks/>
        </xdr:cNvSpPr>
      </xdr:nvSpPr>
      <xdr:spPr>
        <a:xfrm flipH="1">
          <a:off x="38376225" y="15192375"/>
          <a:ext cx="771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87</xdr:row>
      <xdr:rowOff>152400</xdr:rowOff>
    </xdr:from>
    <xdr:to>
      <xdr:col>66</xdr:col>
      <xdr:colOff>47625</xdr:colOff>
      <xdr:row>88</xdr:row>
      <xdr:rowOff>0</xdr:rowOff>
    </xdr:to>
    <xdr:sp>
      <xdr:nvSpPr>
        <xdr:cNvPr id="1066" name="Line 1066"/>
        <xdr:cNvSpPr>
          <a:spLocks/>
        </xdr:cNvSpPr>
      </xdr:nvSpPr>
      <xdr:spPr>
        <a:xfrm>
          <a:off x="39747825" y="163258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86</xdr:row>
      <xdr:rowOff>114300</xdr:rowOff>
    </xdr:from>
    <xdr:to>
      <xdr:col>65</xdr:col>
      <xdr:colOff>28575</xdr:colOff>
      <xdr:row>87</xdr:row>
      <xdr:rowOff>152400</xdr:rowOff>
    </xdr:to>
    <xdr:sp>
      <xdr:nvSpPr>
        <xdr:cNvPr id="1067" name="Line 1067"/>
        <xdr:cNvSpPr>
          <a:spLocks/>
        </xdr:cNvSpPr>
      </xdr:nvSpPr>
      <xdr:spPr>
        <a:xfrm flipH="1" flipV="1">
          <a:off x="39223950" y="16125825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552450</xdr:colOff>
      <xdr:row>54</xdr:row>
      <xdr:rowOff>133350</xdr:rowOff>
    </xdr:from>
    <xdr:to>
      <xdr:col>22</xdr:col>
      <xdr:colOff>438150</xdr:colOff>
      <xdr:row>54</xdr:row>
      <xdr:rowOff>142875</xdr:rowOff>
    </xdr:to>
    <xdr:sp>
      <xdr:nvSpPr>
        <xdr:cNvPr id="1068" name="Line 1068"/>
        <xdr:cNvSpPr>
          <a:spLocks/>
        </xdr:cNvSpPr>
      </xdr:nvSpPr>
      <xdr:spPr>
        <a:xfrm flipH="1" flipV="1">
          <a:off x="13468350" y="10963275"/>
          <a:ext cx="495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400050</xdr:colOff>
      <xdr:row>54</xdr:row>
      <xdr:rowOff>133350</xdr:rowOff>
    </xdr:from>
    <xdr:to>
      <xdr:col>21</xdr:col>
      <xdr:colOff>314325</xdr:colOff>
      <xdr:row>54</xdr:row>
      <xdr:rowOff>133350</xdr:rowOff>
    </xdr:to>
    <xdr:sp>
      <xdr:nvSpPr>
        <xdr:cNvPr id="1069" name="Line 1069"/>
        <xdr:cNvSpPr>
          <a:spLocks/>
        </xdr:cNvSpPr>
      </xdr:nvSpPr>
      <xdr:spPr>
        <a:xfrm flipH="1">
          <a:off x="12096750" y="10963275"/>
          <a:ext cx="113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137</xdr:row>
      <xdr:rowOff>85725</xdr:rowOff>
    </xdr:from>
    <xdr:to>
      <xdr:col>5</xdr:col>
      <xdr:colOff>314325</xdr:colOff>
      <xdr:row>137</xdr:row>
      <xdr:rowOff>95250</xdr:rowOff>
    </xdr:to>
    <xdr:sp>
      <xdr:nvSpPr>
        <xdr:cNvPr id="1070" name="Line 1070"/>
        <xdr:cNvSpPr>
          <a:spLocks/>
        </xdr:cNvSpPr>
      </xdr:nvSpPr>
      <xdr:spPr>
        <a:xfrm flipV="1">
          <a:off x="3133725" y="243935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137</xdr:row>
      <xdr:rowOff>104775</xdr:rowOff>
    </xdr:from>
    <xdr:to>
      <xdr:col>1</xdr:col>
      <xdr:colOff>123825</xdr:colOff>
      <xdr:row>137</xdr:row>
      <xdr:rowOff>104775</xdr:rowOff>
    </xdr:to>
    <xdr:sp>
      <xdr:nvSpPr>
        <xdr:cNvPr id="1071" name="Line 1071"/>
        <xdr:cNvSpPr>
          <a:spLocks/>
        </xdr:cNvSpPr>
      </xdr:nvSpPr>
      <xdr:spPr>
        <a:xfrm>
          <a:off x="733425" y="24412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152400</xdr:colOff>
      <xdr:row>80</xdr:row>
      <xdr:rowOff>47625</xdr:rowOff>
    </xdr:from>
    <xdr:to>
      <xdr:col>63</xdr:col>
      <xdr:colOff>590550</xdr:colOff>
      <xdr:row>80</xdr:row>
      <xdr:rowOff>66675</xdr:rowOff>
    </xdr:to>
    <xdr:sp>
      <xdr:nvSpPr>
        <xdr:cNvPr id="1072" name="Line 1072"/>
        <xdr:cNvSpPr>
          <a:spLocks/>
        </xdr:cNvSpPr>
      </xdr:nvSpPr>
      <xdr:spPr>
        <a:xfrm flipH="1" flipV="1">
          <a:off x="37452300" y="15087600"/>
          <a:ext cx="16573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114</xdr:row>
      <xdr:rowOff>152400</xdr:rowOff>
    </xdr:from>
    <xdr:to>
      <xdr:col>10</xdr:col>
      <xdr:colOff>504825</xdr:colOff>
      <xdr:row>115</xdr:row>
      <xdr:rowOff>57150</xdr:rowOff>
    </xdr:to>
    <xdr:sp>
      <xdr:nvSpPr>
        <xdr:cNvPr id="1073" name="Line 1073"/>
        <xdr:cNvSpPr>
          <a:spLocks/>
        </xdr:cNvSpPr>
      </xdr:nvSpPr>
      <xdr:spPr>
        <a:xfrm flipV="1">
          <a:off x="6505575" y="20735925"/>
          <a:ext cx="200025" cy="66675"/>
        </a:xfrm>
        <a:prstGeom prst="line">
          <a:avLst/>
        </a:prstGeom>
        <a:noFill/>
        <a:ln w="9525" cmpd="sng">
          <a:solidFill>
            <a:srgbClr val="00FF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12</xdr:col>
      <xdr:colOff>161925</xdr:colOff>
      <xdr:row>114</xdr:row>
      <xdr:rowOff>0</xdr:rowOff>
    </xdr:to>
    <xdr:sp>
      <xdr:nvSpPr>
        <xdr:cNvPr id="1074" name="Line 1074"/>
        <xdr:cNvSpPr>
          <a:spLocks/>
        </xdr:cNvSpPr>
      </xdr:nvSpPr>
      <xdr:spPr>
        <a:xfrm>
          <a:off x="6810375" y="2058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119</xdr:row>
      <xdr:rowOff>85725</xdr:rowOff>
    </xdr:from>
    <xdr:to>
      <xdr:col>13</xdr:col>
      <xdr:colOff>0</xdr:colOff>
      <xdr:row>128</xdr:row>
      <xdr:rowOff>38100</xdr:rowOff>
    </xdr:to>
    <xdr:sp>
      <xdr:nvSpPr>
        <xdr:cNvPr id="1075" name="Rectangle 1075"/>
        <xdr:cNvSpPr>
          <a:spLocks/>
        </xdr:cNvSpPr>
      </xdr:nvSpPr>
      <xdr:spPr>
        <a:xfrm>
          <a:off x="7324725" y="21478875"/>
          <a:ext cx="7048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113</xdr:row>
      <xdr:rowOff>152400</xdr:rowOff>
    </xdr:from>
    <xdr:to>
      <xdr:col>11</xdr:col>
      <xdr:colOff>19050</xdr:colOff>
      <xdr:row>114</xdr:row>
      <xdr:rowOff>133350</xdr:rowOff>
    </xdr:to>
    <xdr:sp>
      <xdr:nvSpPr>
        <xdr:cNvPr id="1076" name="Line 1076"/>
        <xdr:cNvSpPr>
          <a:spLocks/>
        </xdr:cNvSpPr>
      </xdr:nvSpPr>
      <xdr:spPr>
        <a:xfrm flipV="1">
          <a:off x="6610350" y="20574000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342900</xdr:colOff>
      <xdr:row>19</xdr:row>
      <xdr:rowOff>47625</xdr:rowOff>
    </xdr:from>
    <xdr:to>
      <xdr:col>61</xdr:col>
      <xdr:colOff>0</xdr:colOff>
      <xdr:row>20</xdr:row>
      <xdr:rowOff>133350</xdr:rowOff>
    </xdr:to>
    <xdr:sp>
      <xdr:nvSpPr>
        <xdr:cNvPr id="1077" name="Rectangle 1077"/>
        <xdr:cNvSpPr>
          <a:spLocks/>
        </xdr:cNvSpPr>
      </xdr:nvSpPr>
      <xdr:spPr>
        <a:xfrm>
          <a:off x="37033200" y="496252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22</xdr:row>
      <xdr:rowOff>114300</xdr:rowOff>
    </xdr:from>
    <xdr:to>
      <xdr:col>53</xdr:col>
      <xdr:colOff>352425</xdr:colOff>
      <xdr:row>24</xdr:row>
      <xdr:rowOff>38100</xdr:rowOff>
    </xdr:to>
    <xdr:sp>
      <xdr:nvSpPr>
        <xdr:cNvPr id="1078" name="Rectangle 1078"/>
        <xdr:cNvSpPr>
          <a:spLocks/>
        </xdr:cNvSpPr>
      </xdr:nvSpPr>
      <xdr:spPr>
        <a:xfrm>
          <a:off x="32508825" y="5724525"/>
          <a:ext cx="266700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361950</xdr:colOff>
      <xdr:row>23</xdr:row>
      <xdr:rowOff>66675</xdr:rowOff>
    </xdr:from>
    <xdr:to>
      <xdr:col>54</xdr:col>
      <xdr:colOff>85725</xdr:colOff>
      <xdr:row>23</xdr:row>
      <xdr:rowOff>66675</xdr:rowOff>
    </xdr:to>
    <xdr:sp>
      <xdr:nvSpPr>
        <xdr:cNvPr id="1079" name="Line 1079"/>
        <xdr:cNvSpPr>
          <a:spLocks/>
        </xdr:cNvSpPr>
      </xdr:nvSpPr>
      <xdr:spPr>
        <a:xfrm flipH="1">
          <a:off x="32785050" y="5838825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400050</xdr:colOff>
      <xdr:row>19</xdr:row>
      <xdr:rowOff>152400</xdr:rowOff>
    </xdr:from>
    <xdr:to>
      <xdr:col>53</xdr:col>
      <xdr:colOff>561975</xdr:colOff>
      <xdr:row>23</xdr:row>
      <xdr:rowOff>66675</xdr:rowOff>
    </xdr:to>
    <xdr:sp>
      <xdr:nvSpPr>
        <xdr:cNvPr id="1080" name="Line 1080"/>
        <xdr:cNvSpPr>
          <a:spLocks/>
        </xdr:cNvSpPr>
      </xdr:nvSpPr>
      <xdr:spPr>
        <a:xfrm flipH="1" flipV="1">
          <a:off x="32823150" y="5067300"/>
          <a:ext cx="1619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590550</xdr:colOff>
      <xdr:row>19</xdr:row>
      <xdr:rowOff>152400</xdr:rowOff>
    </xdr:from>
    <xdr:to>
      <xdr:col>54</xdr:col>
      <xdr:colOff>38100</xdr:colOff>
      <xdr:row>19</xdr:row>
      <xdr:rowOff>152400</xdr:rowOff>
    </xdr:to>
    <xdr:sp>
      <xdr:nvSpPr>
        <xdr:cNvPr id="1081" name="Line 1081"/>
        <xdr:cNvSpPr>
          <a:spLocks/>
        </xdr:cNvSpPr>
      </xdr:nvSpPr>
      <xdr:spPr>
        <a:xfrm>
          <a:off x="32404050" y="5067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20</xdr:row>
      <xdr:rowOff>190500</xdr:rowOff>
    </xdr:from>
    <xdr:to>
      <xdr:col>52</xdr:col>
      <xdr:colOff>523875</xdr:colOff>
      <xdr:row>23</xdr:row>
      <xdr:rowOff>85725</xdr:rowOff>
    </xdr:to>
    <xdr:sp>
      <xdr:nvSpPr>
        <xdr:cNvPr id="1082" name="Line 1082"/>
        <xdr:cNvSpPr>
          <a:spLocks/>
        </xdr:cNvSpPr>
      </xdr:nvSpPr>
      <xdr:spPr>
        <a:xfrm flipH="1" flipV="1">
          <a:off x="32223075" y="5267325"/>
          <a:ext cx="1143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20</xdr:row>
      <xdr:rowOff>190500</xdr:rowOff>
    </xdr:from>
    <xdr:to>
      <xdr:col>53</xdr:col>
      <xdr:colOff>19050</xdr:colOff>
      <xdr:row>20</xdr:row>
      <xdr:rowOff>190500</xdr:rowOff>
    </xdr:to>
    <xdr:sp>
      <xdr:nvSpPr>
        <xdr:cNvPr id="1083" name="Line 1083"/>
        <xdr:cNvSpPr>
          <a:spLocks/>
        </xdr:cNvSpPr>
      </xdr:nvSpPr>
      <xdr:spPr>
        <a:xfrm>
          <a:off x="31823025" y="5267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70</xdr:row>
      <xdr:rowOff>19050</xdr:rowOff>
    </xdr:from>
    <xdr:to>
      <xdr:col>52</xdr:col>
      <xdr:colOff>314325</xdr:colOff>
      <xdr:row>71</xdr:row>
      <xdr:rowOff>85725</xdr:rowOff>
    </xdr:to>
    <xdr:sp>
      <xdr:nvSpPr>
        <xdr:cNvPr id="1084" name="Rectangle 1084"/>
        <xdr:cNvSpPr>
          <a:spLocks/>
        </xdr:cNvSpPr>
      </xdr:nvSpPr>
      <xdr:spPr>
        <a:xfrm>
          <a:off x="31899225" y="134397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352425</xdr:colOff>
      <xdr:row>67</xdr:row>
      <xdr:rowOff>123825</xdr:rowOff>
    </xdr:from>
    <xdr:to>
      <xdr:col>52</xdr:col>
      <xdr:colOff>561975</xdr:colOff>
      <xdr:row>68</xdr:row>
      <xdr:rowOff>38100</xdr:rowOff>
    </xdr:to>
    <xdr:sp>
      <xdr:nvSpPr>
        <xdr:cNvPr id="1085" name="Line 1085"/>
        <xdr:cNvSpPr>
          <a:spLocks/>
        </xdr:cNvSpPr>
      </xdr:nvSpPr>
      <xdr:spPr>
        <a:xfrm>
          <a:off x="32165925" y="13058775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68</xdr:row>
      <xdr:rowOff>38100</xdr:rowOff>
    </xdr:from>
    <xdr:to>
      <xdr:col>52</xdr:col>
      <xdr:colOff>219075</xdr:colOff>
      <xdr:row>70</xdr:row>
      <xdr:rowOff>9525</xdr:rowOff>
    </xdr:to>
    <xdr:sp>
      <xdr:nvSpPr>
        <xdr:cNvPr id="1086" name="Line 1086"/>
        <xdr:cNvSpPr>
          <a:spLocks/>
        </xdr:cNvSpPr>
      </xdr:nvSpPr>
      <xdr:spPr>
        <a:xfrm flipV="1">
          <a:off x="32023050" y="13134975"/>
          <a:ext cx="95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238125</xdr:colOff>
      <xdr:row>61</xdr:row>
      <xdr:rowOff>95250</xdr:rowOff>
    </xdr:from>
    <xdr:to>
      <xdr:col>52</xdr:col>
      <xdr:colOff>266700</xdr:colOff>
      <xdr:row>67</xdr:row>
      <xdr:rowOff>0</xdr:rowOff>
    </xdr:to>
    <xdr:sp>
      <xdr:nvSpPr>
        <xdr:cNvPr id="1087" name="Line 1087"/>
        <xdr:cNvSpPr>
          <a:spLocks/>
        </xdr:cNvSpPr>
      </xdr:nvSpPr>
      <xdr:spPr>
        <a:xfrm flipV="1">
          <a:off x="32051625" y="12058650"/>
          <a:ext cx="28575" cy="876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60</xdr:row>
      <xdr:rowOff>28575</xdr:rowOff>
    </xdr:from>
    <xdr:to>
      <xdr:col>52</xdr:col>
      <xdr:colOff>352425</xdr:colOff>
      <xdr:row>61</xdr:row>
      <xdr:rowOff>104775</xdr:rowOff>
    </xdr:to>
    <xdr:sp>
      <xdr:nvSpPr>
        <xdr:cNvPr id="1088" name="Rectangle 1088"/>
        <xdr:cNvSpPr>
          <a:spLocks/>
        </xdr:cNvSpPr>
      </xdr:nvSpPr>
      <xdr:spPr>
        <a:xfrm>
          <a:off x="32013525" y="11830050"/>
          <a:ext cx="1524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59</xdr:row>
      <xdr:rowOff>123825</xdr:rowOff>
    </xdr:from>
    <xdr:to>
      <xdr:col>52</xdr:col>
      <xdr:colOff>142875</xdr:colOff>
      <xdr:row>60</xdr:row>
      <xdr:rowOff>47625</xdr:rowOff>
    </xdr:to>
    <xdr:sp>
      <xdr:nvSpPr>
        <xdr:cNvPr id="1089" name="Line 1089"/>
        <xdr:cNvSpPr>
          <a:spLocks/>
        </xdr:cNvSpPr>
      </xdr:nvSpPr>
      <xdr:spPr>
        <a:xfrm>
          <a:off x="31823025" y="1176337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381000</xdr:colOff>
      <xdr:row>53</xdr:row>
      <xdr:rowOff>66675</xdr:rowOff>
    </xdr:from>
    <xdr:to>
      <xdr:col>51</xdr:col>
      <xdr:colOff>476250</xdr:colOff>
      <xdr:row>54</xdr:row>
      <xdr:rowOff>0</xdr:rowOff>
    </xdr:to>
    <xdr:sp>
      <xdr:nvSpPr>
        <xdr:cNvPr id="1090" name="Line 1090"/>
        <xdr:cNvSpPr>
          <a:spLocks/>
        </xdr:cNvSpPr>
      </xdr:nvSpPr>
      <xdr:spPr>
        <a:xfrm flipH="1" flipV="1">
          <a:off x="31584900" y="107346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342900</xdr:colOff>
      <xdr:row>54</xdr:row>
      <xdr:rowOff>9525</xdr:rowOff>
    </xdr:from>
    <xdr:to>
      <xdr:col>51</xdr:col>
      <xdr:colOff>476250</xdr:colOff>
      <xdr:row>54</xdr:row>
      <xdr:rowOff>57150</xdr:rowOff>
    </xdr:to>
    <xdr:sp>
      <xdr:nvSpPr>
        <xdr:cNvPr id="1091" name="Line 1091"/>
        <xdr:cNvSpPr>
          <a:spLocks/>
        </xdr:cNvSpPr>
      </xdr:nvSpPr>
      <xdr:spPr>
        <a:xfrm flipH="1">
          <a:off x="31546800" y="10839450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428625</xdr:colOff>
      <xdr:row>38</xdr:row>
      <xdr:rowOff>133350</xdr:rowOff>
    </xdr:from>
    <xdr:to>
      <xdr:col>52</xdr:col>
      <xdr:colOff>323850</xdr:colOff>
      <xdr:row>39</xdr:row>
      <xdr:rowOff>95250</xdr:rowOff>
    </xdr:to>
    <xdr:sp>
      <xdr:nvSpPr>
        <xdr:cNvPr id="1092" name="Line 1092"/>
        <xdr:cNvSpPr>
          <a:spLocks/>
        </xdr:cNvSpPr>
      </xdr:nvSpPr>
      <xdr:spPr>
        <a:xfrm flipH="1">
          <a:off x="31632525" y="8372475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36</xdr:row>
      <xdr:rowOff>152400</xdr:rowOff>
    </xdr:from>
    <xdr:to>
      <xdr:col>55</xdr:col>
      <xdr:colOff>19050</xdr:colOff>
      <xdr:row>36</xdr:row>
      <xdr:rowOff>152400</xdr:rowOff>
    </xdr:to>
    <xdr:sp>
      <xdr:nvSpPr>
        <xdr:cNvPr id="1093" name="Line 1093"/>
        <xdr:cNvSpPr>
          <a:spLocks/>
        </xdr:cNvSpPr>
      </xdr:nvSpPr>
      <xdr:spPr>
        <a:xfrm>
          <a:off x="33051750" y="8067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36</xdr:row>
      <xdr:rowOff>152400</xdr:rowOff>
    </xdr:from>
    <xdr:to>
      <xdr:col>55</xdr:col>
      <xdr:colOff>19050</xdr:colOff>
      <xdr:row>36</xdr:row>
      <xdr:rowOff>152400</xdr:rowOff>
    </xdr:to>
    <xdr:sp>
      <xdr:nvSpPr>
        <xdr:cNvPr id="1094" name="Line 1094"/>
        <xdr:cNvSpPr>
          <a:spLocks/>
        </xdr:cNvSpPr>
      </xdr:nvSpPr>
      <xdr:spPr>
        <a:xfrm>
          <a:off x="33051750" y="8067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34</xdr:row>
      <xdr:rowOff>85725</xdr:rowOff>
    </xdr:from>
    <xdr:to>
      <xdr:col>52</xdr:col>
      <xdr:colOff>552450</xdr:colOff>
      <xdr:row>35</xdr:row>
      <xdr:rowOff>152400</xdr:rowOff>
    </xdr:to>
    <xdr:sp>
      <xdr:nvSpPr>
        <xdr:cNvPr id="1095" name="Rectangle 1095"/>
        <xdr:cNvSpPr>
          <a:spLocks/>
        </xdr:cNvSpPr>
      </xdr:nvSpPr>
      <xdr:spPr>
        <a:xfrm>
          <a:off x="32137350" y="7677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35</xdr:row>
      <xdr:rowOff>152400</xdr:rowOff>
    </xdr:from>
    <xdr:to>
      <xdr:col>52</xdr:col>
      <xdr:colOff>438150</xdr:colOff>
      <xdr:row>37</xdr:row>
      <xdr:rowOff>133350</xdr:rowOff>
    </xdr:to>
    <xdr:sp>
      <xdr:nvSpPr>
        <xdr:cNvPr id="1096" name="Line 1096"/>
        <xdr:cNvSpPr>
          <a:spLocks/>
        </xdr:cNvSpPr>
      </xdr:nvSpPr>
      <xdr:spPr>
        <a:xfrm>
          <a:off x="32251650" y="790575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38100</xdr:rowOff>
    </xdr:from>
    <xdr:to>
      <xdr:col>53</xdr:col>
      <xdr:colOff>209550</xdr:colOff>
      <xdr:row>34</xdr:row>
      <xdr:rowOff>95250</xdr:rowOff>
    </xdr:to>
    <xdr:sp>
      <xdr:nvSpPr>
        <xdr:cNvPr id="1097" name="Line 1097"/>
        <xdr:cNvSpPr>
          <a:spLocks/>
        </xdr:cNvSpPr>
      </xdr:nvSpPr>
      <xdr:spPr>
        <a:xfrm flipH="1">
          <a:off x="32308800" y="5972175"/>
          <a:ext cx="323850" cy="1714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561975</xdr:colOff>
      <xdr:row>29</xdr:row>
      <xdr:rowOff>57150</xdr:rowOff>
    </xdr:from>
    <xdr:to>
      <xdr:col>53</xdr:col>
      <xdr:colOff>104775</xdr:colOff>
      <xdr:row>30</xdr:row>
      <xdr:rowOff>85725</xdr:rowOff>
    </xdr:to>
    <xdr:sp>
      <xdr:nvSpPr>
        <xdr:cNvPr id="1098" name="Rectangle 1098"/>
        <xdr:cNvSpPr>
          <a:spLocks/>
        </xdr:cNvSpPr>
      </xdr:nvSpPr>
      <xdr:spPr>
        <a:xfrm>
          <a:off x="32375475" y="6838950"/>
          <a:ext cx="1524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590550</xdr:colOff>
      <xdr:row>29</xdr:row>
      <xdr:rowOff>142875</xdr:rowOff>
    </xdr:from>
    <xdr:to>
      <xdr:col>52</xdr:col>
      <xdr:colOff>504825</xdr:colOff>
      <xdr:row>30</xdr:row>
      <xdr:rowOff>0</xdr:rowOff>
    </xdr:to>
    <xdr:sp>
      <xdr:nvSpPr>
        <xdr:cNvPr id="1099" name="Line 1099"/>
        <xdr:cNvSpPr>
          <a:spLocks/>
        </xdr:cNvSpPr>
      </xdr:nvSpPr>
      <xdr:spPr>
        <a:xfrm>
          <a:off x="31794450" y="6924675"/>
          <a:ext cx="523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22</xdr:row>
      <xdr:rowOff>133350</xdr:rowOff>
    </xdr:from>
    <xdr:to>
      <xdr:col>56</xdr:col>
      <xdr:colOff>47625</xdr:colOff>
      <xdr:row>23</xdr:row>
      <xdr:rowOff>152400</xdr:rowOff>
    </xdr:to>
    <xdr:sp>
      <xdr:nvSpPr>
        <xdr:cNvPr id="1100" name="Rectangle 1100"/>
        <xdr:cNvSpPr>
          <a:spLocks/>
        </xdr:cNvSpPr>
      </xdr:nvSpPr>
      <xdr:spPr>
        <a:xfrm>
          <a:off x="34194750" y="5743575"/>
          <a:ext cx="1047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32</xdr:row>
      <xdr:rowOff>66675</xdr:rowOff>
    </xdr:from>
    <xdr:to>
      <xdr:col>49</xdr:col>
      <xdr:colOff>38100</xdr:colOff>
      <xdr:row>33</xdr:row>
      <xdr:rowOff>47625</xdr:rowOff>
    </xdr:to>
    <xdr:sp>
      <xdr:nvSpPr>
        <xdr:cNvPr id="1101" name="Rectangle 1101"/>
        <xdr:cNvSpPr>
          <a:spLocks/>
        </xdr:cNvSpPr>
      </xdr:nvSpPr>
      <xdr:spPr>
        <a:xfrm>
          <a:off x="29822775" y="7334250"/>
          <a:ext cx="200025" cy="142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600075</xdr:colOff>
      <xdr:row>27</xdr:row>
      <xdr:rowOff>142875</xdr:rowOff>
    </xdr:from>
    <xdr:to>
      <xdr:col>52</xdr:col>
      <xdr:colOff>590550</xdr:colOff>
      <xdr:row>28</xdr:row>
      <xdr:rowOff>0</xdr:rowOff>
    </xdr:to>
    <xdr:sp>
      <xdr:nvSpPr>
        <xdr:cNvPr id="1102" name="Line 1102"/>
        <xdr:cNvSpPr>
          <a:spLocks/>
        </xdr:cNvSpPr>
      </xdr:nvSpPr>
      <xdr:spPr>
        <a:xfrm>
          <a:off x="31803975" y="6600825"/>
          <a:ext cx="600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28</xdr:row>
      <xdr:rowOff>0</xdr:rowOff>
    </xdr:from>
    <xdr:to>
      <xdr:col>53</xdr:col>
      <xdr:colOff>66675</xdr:colOff>
      <xdr:row>28</xdr:row>
      <xdr:rowOff>123825</xdr:rowOff>
    </xdr:to>
    <xdr:sp>
      <xdr:nvSpPr>
        <xdr:cNvPr id="1103" name="Line 1103"/>
        <xdr:cNvSpPr>
          <a:spLocks/>
        </xdr:cNvSpPr>
      </xdr:nvSpPr>
      <xdr:spPr>
        <a:xfrm>
          <a:off x="31842075" y="66198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600075</xdr:colOff>
      <xdr:row>32</xdr:row>
      <xdr:rowOff>9525</xdr:rowOff>
    </xdr:from>
    <xdr:to>
      <xdr:col>54</xdr:col>
      <xdr:colOff>571500</xdr:colOff>
      <xdr:row>32</xdr:row>
      <xdr:rowOff>9525</xdr:rowOff>
    </xdr:to>
    <xdr:sp>
      <xdr:nvSpPr>
        <xdr:cNvPr id="1104" name="Line 1104"/>
        <xdr:cNvSpPr>
          <a:spLocks/>
        </xdr:cNvSpPr>
      </xdr:nvSpPr>
      <xdr:spPr>
        <a:xfrm>
          <a:off x="33023175" y="7277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600075</xdr:colOff>
      <xdr:row>31</xdr:row>
      <xdr:rowOff>47625</xdr:rowOff>
    </xdr:from>
    <xdr:to>
      <xdr:col>54</xdr:col>
      <xdr:colOff>0</xdr:colOff>
      <xdr:row>32</xdr:row>
      <xdr:rowOff>19050</xdr:rowOff>
    </xdr:to>
    <xdr:sp>
      <xdr:nvSpPr>
        <xdr:cNvPr id="1105" name="Line 1105"/>
        <xdr:cNvSpPr>
          <a:spLocks/>
        </xdr:cNvSpPr>
      </xdr:nvSpPr>
      <xdr:spPr>
        <a:xfrm flipH="1" flipV="1">
          <a:off x="32413575" y="7153275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542925</xdr:colOff>
      <xdr:row>35</xdr:row>
      <xdr:rowOff>57150</xdr:rowOff>
    </xdr:from>
    <xdr:to>
      <xdr:col>53</xdr:col>
      <xdr:colOff>152400</xdr:colOff>
      <xdr:row>35</xdr:row>
      <xdr:rowOff>57150</xdr:rowOff>
    </xdr:to>
    <xdr:sp>
      <xdr:nvSpPr>
        <xdr:cNvPr id="1106" name="Line 1106"/>
        <xdr:cNvSpPr>
          <a:spLocks/>
        </xdr:cNvSpPr>
      </xdr:nvSpPr>
      <xdr:spPr>
        <a:xfrm>
          <a:off x="32356425" y="781050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600075</xdr:colOff>
      <xdr:row>35</xdr:row>
      <xdr:rowOff>57150</xdr:rowOff>
    </xdr:from>
    <xdr:to>
      <xdr:col>54</xdr:col>
      <xdr:colOff>19050</xdr:colOff>
      <xdr:row>37</xdr:row>
      <xdr:rowOff>0</xdr:rowOff>
    </xdr:to>
    <xdr:sp>
      <xdr:nvSpPr>
        <xdr:cNvPr id="1107" name="Line 1107"/>
        <xdr:cNvSpPr>
          <a:spLocks/>
        </xdr:cNvSpPr>
      </xdr:nvSpPr>
      <xdr:spPr>
        <a:xfrm>
          <a:off x="32413575" y="7810500"/>
          <a:ext cx="638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542925</xdr:colOff>
      <xdr:row>79</xdr:row>
      <xdr:rowOff>57150</xdr:rowOff>
    </xdr:from>
    <xdr:to>
      <xdr:col>61</xdr:col>
      <xdr:colOff>161925</xdr:colOff>
      <xdr:row>80</xdr:row>
      <xdr:rowOff>133350</xdr:rowOff>
    </xdr:to>
    <xdr:sp>
      <xdr:nvSpPr>
        <xdr:cNvPr id="1108" name="Rectangle 1108"/>
        <xdr:cNvSpPr>
          <a:spLocks/>
        </xdr:cNvSpPr>
      </xdr:nvSpPr>
      <xdr:spPr>
        <a:xfrm>
          <a:off x="37233225" y="14935200"/>
          <a:ext cx="2286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342900</xdr:colOff>
      <xdr:row>77</xdr:row>
      <xdr:rowOff>0</xdr:rowOff>
    </xdr:from>
    <xdr:to>
      <xdr:col>61</xdr:col>
      <xdr:colOff>38100</xdr:colOff>
      <xdr:row>79</xdr:row>
      <xdr:rowOff>57150</xdr:rowOff>
    </xdr:to>
    <xdr:sp>
      <xdr:nvSpPr>
        <xdr:cNvPr id="1109" name="Line 1109"/>
        <xdr:cNvSpPr>
          <a:spLocks/>
        </xdr:cNvSpPr>
      </xdr:nvSpPr>
      <xdr:spPr>
        <a:xfrm flipH="1" flipV="1">
          <a:off x="37033200" y="14554200"/>
          <a:ext cx="304800" cy="381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78</xdr:row>
      <xdr:rowOff>57150</xdr:rowOff>
    </xdr:from>
    <xdr:to>
      <xdr:col>61</xdr:col>
      <xdr:colOff>552450</xdr:colOff>
      <xdr:row>79</xdr:row>
      <xdr:rowOff>133350</xdr:rowOff>
    </xdr:to>
    <xdr:sp>
      <xdr:nvSpPr>
        <xdr:cNvPr id="1110" name="Line 1110"/>
        <xdr:cNvSpPr>
          <a:spLocks/>
        </xdr:cNvSpPr>
      </xdr:nvSpPr>
      <xdr:spPr>
        <a:xfrm>
          <a:off x="37433250" y="14773275"/>
          <a:ext cx="419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78</xdr:row>
      <xdr:rowOff>133350</xdr:rowOff>
    </xdr:from>
    <xdr:to>
      <xdr:col>62</xdr:col>
      <xdr:colOff>38100</xdr:colOff>
      <xdr:row>79</xdr:row>
      <xdr:rowOff>76200</xdr:rowOff>
    </xdr:to>
    <xdr:sp>
      <xdr:nvSpPr>
        <xdr:cNvPr id="1111" name="Line 1111"/>
        <xdr:cNvSpPr>
          <a:spLocks/>
        </xdr:cNvSpPr>
      </xdr:nvSpPr>
      <xdr:spPr>
        <a:xfrm flipV="1">
          <a:off x="37528500" y="14849475"/>
          <a:ext cx="419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514350</xdr:colOff>
      <xdr:row>75</xdr:row>
      <xdr:rowOff>142875</xdr:rowOff>
    </xdr:from>
    <xdr:to>
      <xdr:col>61</xdr:col>
      <xdr:colOff>28575</xdr:colOff>
      <xdr:row>78</xdr:row>
      <xdr:rowOff>47625</xdr:rowOff>
    </xdr:to>
    <xdr:sp>
      <xdr:nvSpPr>
        <xdr:cNvPr id="1112" name="Line 1112"/>
        <xdr:cNvSpPr>
          <a:spLocks/>
        </xdr:cNvSpPr>
      </xdr:nvSpPr>
      <xdr:spPr>
        <a:xfrm flipV="1">
          <a:off x="37204650" y="14373225"/>
          <a:ext cx="123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542925</xdr:colOff>
      <xdr:row>80</xdr:row>
      <xdr:rowOff>0</xdr:rowOff>
    </xdr:from>
    <xdr:to>
      <xdr:col>61</xdr:col>
      <xdr:colOff>28575</xdr:colOff>
      <xdr:row>81</xdr:row>
      <xdr:rowOff>66675</xdr:rowOff>
    </xdr:to>
    <xdr:sp>
      <xdr:nvSpPr>
        <xdr:cNvPr id="1113" name="Line 1113"/>
        <xdr:cNvSpPr>
          <a:spLocks/>
        </xdr:cNvSpPr>
      </xdr:nvSpPr>
      <xdr:spPr>
        <a:xfrm>
          <a:off x="36623625" y="15039975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80</xdr:row>
      <xdr:rowOff>0</xdr:rowOff>
    </xdr:from>
    <xdr:to>
      <xdr:col>59</xdr:col>
      <xdr:colOff>581025</xdr:colOff>
      <xdr:row>80</xdr:row>
      <xdr:rowOff>0</xdr:rowOff>
    </xdr:to>
    <xdr:sp>
      <xdr:nvSpPr>
        <xdr:cNvPr id="1114" name="Line 1114"/>
        <xdr:cNvSpPr>
          <a:spLocks/>
        </xdr:cNvSpPr>
      </xdr:nvSpPr>
      <xdr:spPr>
        <a:xfrm>
          <a:off x="36090225" y="15039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99</xdr:row>
      <xdr:rowOff>0</xdr:rowOff>
    </xdr:from>
    <xdr:to>
      <xdr:col>67</xdr:col>
      <xdr:colOff>266700</xdr:colOff>
      <xdr:row>99</xdr:row>
      <xdr:rowOff>133350</xdr:rowOff>
    </xdr:to>
    <xdr:sp>
      <xdr:nvSpPr>
        <xdr:cNvPr id="1115" name="Rectangle 1115"/>
        <xdr:cNvSpPr>
          <a:spLocks/>
        </xdr:cNvSpPr>
      </xdr:nvSpPr>
      <xdr:spPr>
        <a:xfrm>
          <a:off x="41081325" y="18154650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19050</xdr:colOff>
      <xdr:row>99</xdr:row>
      <xdr:rowOff>114300</xdr:rowOff>
    </xdr:from>
    <xdr:to>
      <xdr:col>67</xdr:col>
      <xdr:colOff>38100</xdr:colOff>
      <xdr:row>103</xdr:row>
      <xdr:rowOff>38100</xdr:rowOff>
    </xdr:to>
    <xdr:sp>
      <xdr:nvSpPr>
        <xdr:cNvPr id="1116" name="Line 1116"/>
        <xdr:cNvSpPr>
          <a:spLocks/>
        </xdr:cNvSpPr>
      </xdr:nvSpPr>
      <xdr:spPr>
        <a:xfrm flipH="1">
          <a:off x="40976550" y="1826895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561975</xdr:colOff>
      <xdr:row>103</xdr:row>
      <xdr:rowOff>47625</xdr:rowOff>
    </xdr:from>
    <xdr:to>
      <xdr:col>67</xdr:col>
      <xdr:colOff>19050</xdr:colOff>
      <xdr:row>103</xdr:row>
      <xdr:rowOff>47625</xdr:rowOff>
    </xdr:to>
    <xdr:sp>
      <xdr:nvSpPr>
        <xdr:cNvPr id="1117" name="Line 1117"/>
        <xdr:cNvSpPr>
          <a:spLocks/>
        </xdr:cNvSpPr>
      </xdr:nvSpPr>
      <xdr:spPr>
        <a:xfrm flipH="1">
          <a:off x="40300275" y="18849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110</xdr:row>
      <xdr:rowOff>142875</xdr:rowOff>
    </xdr:from>
    <xdr:to>
      <xdr:col>73</xdr:col>
      <xdr:colOff>0</xdr:colOff>
      <xdr:row>110</xdr:row>
      <xdr:rowOff>142875</xdr:rowOff>
    </xdr:to>
    <xdr:sp>
      <xdr:nvSpPr>
        <xdr:cNvPr id="1118" name="Line 1118"/>
        <xdr:cNvSpPr>
          <a:spLocks/>
        </xdr:cNvSpPr>
      </xdr:nvSpPr>
      <xdr:spPr>
        <a:xfrm>
          <a:off x="44024550" y="2007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600075</xdr:colOff>
      <xdr:row>110</xdr:row>
      <xdr:rowOff>152400</xdr:rowOff>
    </xdr:from>
    <xdr:to>
      <xdr:col>72</xdr:col>
      <xdr:colOff>9525</xdr:colOff>
      <xdr:row>111</xdr:row>
      <xdr:rowOff>85725</xdr:rowOff>
    </xdr:to>
    <xdr:sp>
      <xdr:nvSpPr>
        <xdr:cNvPr id="1119" name="Line 1119"/>
        <xdr:cNvSpPr>
          <a:spLocks/>
        </xdr:cNvSpPr>
      </xdr:nvSpPr>
      <xdr:spPr>
        <a:xfrm flipV="1">
          <a:off x="43386375" y="20088225"/>
          <a:ext cx="628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106</xdr:row>
      <xdr:rowOff>114300</xdr:rowOff>
    </xdr:from>
    <xdr:to>
      <xdr:col>66</xdr:col>
      <xdr:colOff>295275</xdr:colOff>
      <xdr:row>107</xdr:row>
      <xdr:rowOff>85725</xdr:rowOff>
    </xdr:to>
    <xdr:sp>
      <xdr:nvSpPr>
        <xdr:cNvPr id="1120" name="Line 1120"/>
        <xdr:cNvSpPr>
          <a:spLocks/>
        </xdr:cNvSpPr>
      </xdr:nvSpPr>
      <xdr:spPr>
        <a:xfrm>
          <a:off x="40633650" y="19402425"/>
          <a:ext cx="9525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104</xdr:row>
      <xdr:rowOff>19050</xdr:rowOff>
    </xdr:from>
    <xdr:to>
      <xdr:col>69</xdr:col>
      <xdr:colOff>19050</xdr:colOff>
      <xdr:row>107</xdr:row>
      <xdr:rowOff>9525</xdr:rowOff>
    </xdr:to>
    <xdr:sp>
      <xdr:nvSpPr>
        <xdr:cNvPr id="1121" name="Line 1121"/>
        <xdr:cNvSpPr>
          <a:spLocks/>
        </xdr:cNvSpPr>
      </xdr:nvSpPr>
      <xdr:spPr>
        <a:xfrm flipV="1">
          <a:off x="40633650" y="18983325"/>
          <a:ext cx="1562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19050</xdr:colOff>
      <xdr:row>109</xdr:row>
      <xdr:rowOff>9525</xdr:rowOff>
    </xdr:from>
    <xdr:to>
      <xdr:col>68</xdr:col>
      <xdr:colOff>0</xdr:colOff>
      <xdr:row>109</xdr:row>
      <xdr:rowOff>19050</xdr:rowOff>
    </xdr:to>
    <xdr:sp>
      <xdr:nvSpPr>
        <xdr:cNvPr id="1122" name="Line 1122"/>
        <xdr:cNvSpPr>
          <a:spLocks/>
        </xdr:cNvSpPr>
      </xdr:nvSpPr>
      <xdr:spPr>
        <a:xfrm>
          <a:off x="40976550" y="197834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276225</xdr:colOff>
      <xdr:row>108</xdr:row>
      <xdr:rowOff>19050</xdr:rowOff>
    </xdr:from>
    <xdr:to>
      <xdr:col>67</xdr:col>
      <xdr:colOff>19050</xdr:colOff>
      <xdr:row>109</xdr:row>
      <xdr:rowOff>19050</xdr:rowOff>
    </xdr:to>
    <xdr:sp>
      <xdr:nvSpPr>
        <xdr:cNvPr id="1123" name="Line 1123"/>
        <xdr:cNvSpPr>
          <a:spLocks/>
        </xdr:cNvSpPr>
      </xdr:nvSpPr>
      <xdr:spPr>
        <a:xfrm>
          <a:off x="40624125" y="1963102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28575</xdr:colOff>
      <xdr:row>90</xdr:row>
      <xdr:rowOff>0</xdr:rowOff>
    </xdr:from>
    <xdr:to>
      <xdr:col>62</xdr:col>
      <xdr:colOff>581025</xdr:colOff>
      <xdr:row>90</xdr:row>
      <xdr:rowOff>0</xdr:rowOff>
    </xdr:to>
    <xdr:sp>
      <xdr:nvSpPr>
        <xdr:cNvPr id="1124" name="Line 1124"/>
        <xdr:cNvSpPr>
          <a:spLocks/>
        </xdr:cNvSpPr>
      </xdr:nvSpPr>
      <xdr:spPr>
        <a:xfrm>
          <a:off x="37938075" y="16659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89</xdr:row>
      <xdr:rowOff>152400</xdr:rowOff>
    </xdr:from>
    <xdr:to>
      <xdr:col>63</xdr:col>
      <xdr:colOff>19050</xdr:colOff>
      <xdr:row>90</xdr:row>
      <xdr:rowOff>114300</xdr:rowOff>
    </xdr:to>
    <xdr:sp>
      <xdr:nvSpPr>
        <xdr:cNvPr id="1125" name="Line 1125"/>
        <xdr:cNvSpPr>
          <a:spLocks/>
        </xdr:cNvSpPr>
      </xdr:nvSpPr>
      <xdr:spPr>
        <a:xfrm>
          <a:off x="38509575" y="1664970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361950</xdr:colOff>
      <xdr:row>107</xdr:row>
      <xdr:rowOff>0</xdr:rowOff>
    </xdr:from>
    <xdr:to>
      <xdr:col>63</xdr:col>
      <xdr:colOff>600075</xdr:colOff>
      <xdr:row>107</xdr:row>
      <xdr:rowOff>0</xdr:rowOff>
    </xdr:to>
    <xdr:sp>
      <xdr:nvSpPr>
        <xdr:cNvPr id="1126" name="Line 1126"/>
        <xdr:cNvSpPr>
          <a:spLocks/>
        </xdr:cNvSpPr>
      </xdr:nvSpPr>
      <xdr:spPr>
        <a:xfrm>
          <a:off x="38271450" y="19450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113</xdr:row>
      <xdr:rowOff>19050</xdr:rowOff>
    </xdr:from>
    <xdr:to>
      <xdr:col>63</xdr:col>
      <xdr:colOff>247650</xdr:colOff>
      <xdr:row>116</xdr:row>
      <xdr:rowOff>152400</xdr:rowOff>
    </xdr:to>
    <xdr:sp>
      <xdr:nvSpPr>
        <xdr:cNvPr id="1127" name="Line 1127"/>
        <xdr:cNvSpPr>
          <a:spLocks/>
        </xdr:cNvSpPr>
      </xdr:nvSpPr>
      <xdr:spPr>
        <a:xfrm flipV="1">
          <a:off x="37909500" y="20440650"/>
          <a:ext cx="8572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571500</xdr:colOff>
      <xdr:row>106</xdr:row>
      <xdr:rowOff>0</xdr:rowOff>
    </xdr:from>
    <xdr:to>
      <xdr:col>59</xdr:col>
      <xdr:colOff>9525</xdr:colOff>
      <xdr:row>107</xdr:row>
      <xdr:rowOff>38100</xdr:rowOff>
    </xdr:to>
    <xdr:sp>
      <xdr:nvSpPr>
        <xdr:cNvPr id="1128" name="Line 1128"/>
        <xdr:cNvSpPr>
          <a:spLocks/>
        </xdr:cNvSpPr>
      </xdr:nvSpPr>
      <xdr:spPr>
        <a:xfrm flipV="1">
          <a:off x="35433000" y="19288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590550</xdr:colOff>
      <xdr:row>106</xdr:row>
      <xdr:rowOff>9525</xdr:rowOff>
    </xdr:from>
    <xdr:to>
      <xdr:col>60</xdr:col>
      <xdr:colOff>85725</xdr:colOff>
      <xdr:row>106</xdr:row>
      <xdr:rowOff>9525</xdr:rowOff>
    </xdr:to>
    <xdr:sp>
      <xdr:nvSpPr>
        <xdr:cNvPr id="1129" name="Line 1129"/>
        <xdr:cNvSpPr>
          <a:spLocks/>
        </xdr:cNvSpPr>
      </xdr:nvSpPr>
      <xdr:spPr>
        <a:xfrm>
          <a:off x="36061650" y="19297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523875</xdr:colOff>
      <xdr:row>93</xdr:row>
      <xdr:rowOff>66675</xdr:rowOff>
    </xdr:from>
    <xdr:to>
      <xdr:col>55</xdr:col>
      <xdr:colOff>523875</xdr:colOff>
      <xdr:row>94</xdr:row>
      <xdr:rowOff>9525</xdr:rowOff>
    </xdr:to>
    <xdr:sp>
      <xdr:nvSpPr>
        <xdr:cNvPr id="1130" name="Line 1130"/>
        <xdr:cNvSpPr>
          <a:spLocks/>
        </xdr:cNvSpPr>
      </xdr:nvSpPr>
      <xdr:spPr>
        <a:xfrm flipV="1">
          <a:off x="34166175" y="17249775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77</xdr:row>
      <xdr:rowOff>152400</xdr:rowOff>
    </xdr:from>
    <xdr:to>
      <xdr:col>58</xdr:col>
      <xdr:colOff>76200</xdr:colOff>
      <xdr:row>77</xdr:row>
      <xdr:rowOff>152400</xdr:rowOff>
    </xdr:to>
    <xdr:sp>
      <xdr:nvSpPr>
        <xdr:cNvPr id="1131" name="Line 1131"/>
        <xdr:cNvSpPr>
          <a:spLocks/>
        </xdr:cNvSpPr>
      </xdr:nvSpPr>
      <xdr:spPr>
        <a:xfrm>
          <a:off x="34880550" y="14706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66</xdr:row>
      <xdr:rowOff>152400</xdr:rowOff>
    </xdr:from>
    <xdr:to>
      <xdr:col>54</xdr:col>
      <xdr:colOff>0</xdr:colOff>
      <xdr:row>66</xdr:row>
      <xdr:rowOff>152400</xdr:rowOff>
    </xdr:to>
    <xdr:sp>
      <xdr:nvSpPr>
        <xdr:cNvPr id="1132" name="Line 1132"/>
        <xdr:cNvSpPr>
          <a:spLocks/>
        </xdr:cNvSpPr>
      </xdr:nvSpPr>
      <xdr:spPr>
        <a:xfrm>
          <a:off x="32432625" y="12925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0</xdr:rowOff>
    </xdr:from>
    <xdr:to>
      <xdr:col>53</xdr:col>
      <xdr:colOff>0</xdr:colOff>
      <xdr:row>67</xdr:row>
      <xdr:rowOff>152400</xdr:rowOff>
    </xdr:to>
    <xdr:sp>
      <xdr:nvSpPr>
        <xdr:cNvPr id="1133" name="Line 1133"/>
        <xdr:cNvSpPr>
          <a:spLocks/>
        </xdr:cNvSpPr>
      </xdr:nvSpPr>
      <xdr:spPr>
        <a:xfrm flipV="1">
          <a:off x="32242125" y="1293495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276225</xdr:colOff>
      <xdr:row>69</xdr:row>
      <xdr:rowOff>28575</xdr:rowOff>
    </xdr:from>
    <xdr:to>
      <xdr:col>52</xdr:col>
      <xdr:colOff>219075</xdr:colOff>
      <xdr:row>70</xdr:row>
      <xdr:rowOff>9525</xdr:rowOff>
    </xdr:to>
    <xdr:sp>
      <xdr:nvSpPr>
        <xdr:cNvPr id="1134" name="Line 1134"/>
        <xdr:cNvSpPr>
          <a:spLocks/>
        </xdr:cNvSpPr>
      </xdr:nvSpPr>
      <xdr:spPr>
        <a:xfrm flipV="1">
          <a:off x="31480125" y="13287375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285750</xdr:colOff>
      <xdr:row>70</xdr:row>
      <xdr:rowOff>9525</xdr:rowOff>
    </xdr:from>
    <xdr:to>
      <xdr:col>51</xdr:col>
      <xdr:colOff>285750</xdr:colOff>
      <xdr:row>71</xdr:row>
      <xdr:rowOff>19050</xdr:rowOff>
    </xdr:to>
    <xdr:sp>
      <xdr:nvSpPr>
        <xdr:cNvPr id="1135" name="Line 1135"/>
        <xdr:cNvSpPr>
          <a:spLocks/>
        </xdr:cNvSpPr>
      </xdr:nvSpPr>
      <xdr:spPr>
        <a:xfrm>
          <a:off x="31489650" y="13430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68</xdr:row>
      <xdr:rowOff>19050</xdr:rowOff>
    </xdr:from>
    <xdr:to>
      <xdr:col>51</xdr:col>
      <xdr:colOff>19050</xdr:colOff>
      <xdr:row>68</xdr:row>
      <xdr:rowOff>19050</xdr:rowOff>
    </xdr:to>
    <xdr:sp>
      <xdr:nvSpPr>
        <xdr:cNvPr id="1136" name="Line 1136"/>
        <xdr:cNvSpPr>
          <a:spLocks/>
        </xdr:cNvSpPr>
      </xdr:nvSpPr>
      <xdr:spPr>
        <a:xfrm>
          <a:off x="31222950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67</xdr:row>
      <xdr:rowOff>152400</xdr:rowOff>
    </xdr:from>
    <xdr:to>
      <xdr:col>51</xdr:col>
      <xdr:colOff>600075</xdr:colOff>
      <xdr:row>68</xdr:row>
      <xdr:rowOff>0</xdr:rowOff>
    </xdr:to>
    <xdr:sp>
      <xdr:nvSpPr>
        <xdr:cNvPr id="1137" name="Line 1137"/>
        <xdr:cNvSpPr>
          <a:spLocks/>
        </xdr:cNvSpPr>
      </xdr:nvSpPr>
      <xdr:spPr>
        <a:xfrm>
          <a:off x="31222950" y="13087350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152400</xdr:rowOff>
    </xdr:from>
    <xdr:to>
      <xdr:col>51</xdr:col>
      <xdr:colOff>266700</xdr:colOff>
      <xdr:row>69</xdr:row>
      <xdr:rowOff>19050</xdr:rowOff>
    </xdr:to>
    <xdr:sp>
      <xdr:nvSpPr>
        <xdr:cNvPr id="1138" name="Line 1138"/>
        <xdr:cNvSpPr>
          <a:spLocks/>
        </xdr:cNvSpPr>
      </xdr:nvSpPr>
      <xdr:spPr>
        <a:xfrm>
          <a:off x="31470600" y="1308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47</xdr:row>
      <xdr:rowOff>19050</xdr:rowOff>
    </xdr:from>
    <xdr:to>
      <xdr:col>52</xdr:col>
      <xdr:colOff>371475</xdr:colOff>
      <xdr:row>53</xdr:row>
      <xdr:rowOff>47625</xdr:rowOff>
    </xdr:to>
    <xdr:sp>
      <xdr:nvSpPr>
        <xdr:cNvPr id="1139" name="Line 1139"/>
        <xdr:cNvSpPr>
          <a:spLocks/>
        </xdr:cNvSpPr>
      </xdr:nvSpPr>
      <xdr:spPr>
        <a:xfrm flipH="1">
          <a:off x="32146875" y="9715500"/>
          <a:ext cx="38100" cy="100012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276225</xdr:colOff>
      <xdr:row>54</xdr:row>
      <xdr:rowOff>104775</xdr:rowOff>
    </xdr:from>
    <xdr:to>
      <xdr:col>52</xdr:col>
      <xdr:colOff>323850</xdr:colOff>
      <xdr:row>60</xdr:row>
      <xdr:rowOff>38100</xdr:rowOff>
    </xdr:to>
    <xdr:sp>
      <xdr:nvSpPr>
        <xdr:cNvPr id="1140" name="Line 1140"/>
        <xdr:cNvSpPr>
          <a:spLocks/>
        </xdr:cNvSpPr>
      </xdr:nvSpPr>
      <xdr:spPr>
        <a:xfrm flipV="1">
          <a:off x="32089725" y="10934700"/>
          <a:ext cx="47625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58</xdr:row>
      <xdr:rowOff>0</xdr:rowOff>
    </xdr:from>
    <xdr:to>
      <xdr:col>54</xdr:col>
      <xdr:colOff>95250</xdr:colOff>
      <xdr:row>58</xdr:row>
      <xdr:rowOff>0</xdr:rowOff>
    </xdr:to>
    <xdr:sp>
      <xdr:nvSpPr>
        <xdr:cNvPr id="1141" name="Line 1141"/>
        <xdr:cNvSpPr>
          <a:spLocks/>
        </xdr:cNvSpPr>
      </xdr:nvSpPr>
      <xdr:spPr>
        <a:xfrm>
          <a:off x="32118300" y="11477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381000</xdr:colOff>
      <xdr:row>43</xdr:row>
      <xdr:rowOff>28575</xdr:rowOff>
    </xdr:from>
    <xdr:to>
      <xdr:col>52</xdr:col>
      <xdr:colOff>381000</xdr:colOff>
      <xdr:row>45</xdr:row>
      <xdr:rowOff>114300</xdr:rowOff>
    </xdr:to>
    <xdr:sp>
      <xdr:nvSpPr>
        <xdr:cNvPr id="1142" name="Line 1142"/>
        <xdr:cNvSpPr>
          <a:spLocks/>
        </xdr:cNvSpPr>
      </xdr:nvSpPr>
      <xdr:spPr>
        <a:xfrm>
          <a:off x="32194500" y="9077325"/>
          <a:ext cx="0" cy="40957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39</xdr:row>
      <xdr:rowOff>28575</xdr:rowOff>
    </xdr:from>
    <xdr:to>
      <xdr:col>52</xdr:col>
      <xdr:colOff>428625</xdr:colOff>
      <xdr:row>42</xdr:row>
      <xdr:rowOff>9525</xdr:rowOff>
    </xdr:to>
    <xdr:sp>
      <xdr:nvSpPr>
        <xdr:cNvPr id="1143" name="Line 1143"/>
        <xdr:cNvSpPr>
          <a:spLocks/>
        </xdr:cNvSpPr>
      </xdr:nvSpPr>
      <xdr:spPr>
        <a:xfrm flipH="1">
          <a:off x="32223075" y="8429625"/>
          <a:ext cx="1905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40</xdr:row>
      <xdr:rowOff>142875</xdr:rowOff>
    </xdr:from>
    <xdr:to>
      <xdr:col>54</xdr:col>
      <xdr:colOff>76200</xdr:colOff>
      <xdr:row>40</xdr:row>
      <xdr:rowOff>152400</xdr:rowOff>
    </xdr:to>
    <xdr:sp>
      <xdr:nvSpPr>
        <xdr:cNvPr id="1144" name="Line 1144"/>
        <xdr:cNvSpPr>
          <a:spLocks/>
        </xdr:cNvSpPr>
      </xdr:nvSpPr>
      <xdr:spPr>
        <a:xfrm>
          <a:off x="32232600" y="8705850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552450</xdr:colOff>
      <xdr:row>44</xdr:row>
      <xdr:rowOff>76200</xdr:rowOff>
    </xdr:from>
    <xdr:to>
      <xdr:col>52</xdr:col>
      <xdr:colOff>381000</xdr:colOff>
      <xdr:row>46</xdr:row>
      <xdr:rowOff>0</xdr:rowOff>
    </xdr:to>
    <xdr:sp>
      <xdr:nvSpPr>
        <xdr:cNvPr id="1145" name="Line 1145"/>
        <xdr:cNvSpPr>
          <a:spLocks/>
        </xdr:cNvSpPr>
      </xdr:nvSpPr>
      <xdr:spPr>
        <a:xfrm flipV="1">
          <a:off x="31756350" y="9286875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46</xdr:row>
      <xdr:rowOff>0</xdr:rowOff>
    </xdr:from>
    <xdr:to>
      <xdr:col>51</xdr:col>
      <xdr:colOff>561975</xdr:colOff>
      <xdr:row>46</xdr:row>
      <xdr:rowOff>0</xdr:rowOff>
    </xdr:to>
    <xdr:sp>
      <xdr:nvSpPr>
        <xdr:cNvPr id="1146" name="Line 1146"/>
        <xdr:cNvSpPr>
          <a:spLocks/>
        </xdr:cNvSpPr>
      </xdr:nvSpPr>
      <xdr:spPr>
        <a:xfrm>
          <a:off x="31232475" y="9534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37</xdr:row>
      <xdr:rowOff>152400</xdr:rowOff>
    </xdr:from>
    <xdr:to>
      <xdr:col>52</xdr:col>
      <xdr:colOff>66675</xdr:colOff>
      <xdr:row>38</xdr:row>
      <xdr:rowOff>0</xdr:rowOff>
    </xdr:to>
    <xdr:sp>
      <xdr:nvSpPr>
        <xdr:cNvPr id="1147" name="Line 1147"/>
        <xdr:cNvSpPr>
          <a:spLocks/>
        </xdr:cNvSpPr>
      </xdr:nvSpPr>
      <xdr:spPr>
        <a:xfrm>
          <a:off x="31232475" y="822960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371475</xdr:colOff>
      <xdr:row>37</xdr:row>
      <xdr:rowOff>152400</xdr:rowOff>
    </xdr:from>
    <xdr:to>
      <xdr:col>52</xdr:col>
      <xdr:colOff>28575</xdr:colOff>
      <xdr:row>39</xdr:row>
      <xdr:rowOff>38100</xdr:rowOff>
    </xdr:to>
    <xdr:sp>
      <xdr:nvSpPr>
        <xdr:cNvPr id="1148" name="Line 1148"/>
        <xdr:cNvSpPr>
          <a:spLocks/>
        </xdr:cNvSpPr>
      </xdr:nvSpPr>
      <xdr:spPr>
        <a:xfrm>
          <a:off x="31575375" y="82296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36</xdr:row>
      <xdr:rowOff>152400</xdr:rowOff>
    </xdr:from>
    <xdr:to>
      <xdr:col>52</xdr:col>
      <xdr:colOff>457200</xdr:colOff>
      <xdr:row>36</xdr:row>
      <xdr:rowOff>152400</xdr:rowOff>
    </xdr:to>
    <xdr:sp>
      <xdr:nvSpPr>
        <xdr:cNvPr id="1149" name="Line 1149"/>
        <xdr:cNvSpPr>
          <a:spLocks/>
        </xdr:cNvSpPr>
      </xdr:nvSpPr>
      <xdr:spPr>
        <a:xfrm>
          <a:off x="31213425" y="80676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</xdr:colOff>
      <xdr:row>45</xdr:row>
      <xdr:rowOff>152400</xdr:rowOff>
    </xdr:from>
    <xdr:to>
      <xdr:col>57</xdr:col>
      <xdr:colOff>28575</xdr:colOff>
      <xdr:row>45</xdr:row>
      <xdr:rowOff>152400</xdr:rowOff>
    </xdr:to>
    <xdr:sp>
      <xdr:nvSpPr>
        <xdr:cNvPr id="1150" name="Line 1150"/>
        <xdr:cNvSpPr>
          <a:spLocks/>
        </xdr:cNvSpPr>
      </xdr:nvSpPr>
      <xdr:spPr>
        <a:xfrm>
          <a:off x="34280475" y="9525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28575</xdr:colOff>
      <xdr:row>45</xdr:row>
      <xdr:rowOff>47625</xdr:rowOff>
    </xdr:from>
    <xdr:to>
      <xdr:col>58</xdr:col>
      <xdr:colOff>123825</xdr:colOff>
      <xdr:row>45</xdr:row>
      <xdr:rowOff>152400</xdr:rowOff>
    </xdr:to>
    <xdr:sp>
      <xdr:nvSpPr>
        <xdr:cNvPr id="1151" name="Line 1151"/>
        <xdr:cNvSpPr>
          <a:spLocks/>
        </xdr:cNvSpPr>
      </xdr:nvSpPr>
      <xdr:spPr>
        <a:xfrm flipV="1">
          <a:off x="34890075" y="9420225"/>
          <a:ext cx="704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45</xdr:row>
      <xdr:rowOff>123825</xdr:rowOff>
    </xdr:from>
    <xdr:to>
      <xdr:col>58</xdr:col>
      <xdr:colOff>152400</xdr:colOff>
      <xdr:row>45</xdr:row>
      <xdr:rowOff>123825</xdr:rowOff>
    </xdr:to>
    <xdr:sp>
      <xdr:nvSpPr>
        <xdr:cNvPr id="1152" name="Line 1152"/>
        <xdr:cNvSpPr>
          <a:spLocks/>
        </xdr:cNvSpPr>
      </xdr:nvSpPr>
      <xdr:spPr>
        <a:xfrm>
          <a:off x="34871025" y="94964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9525</xdr:rowOff>
    </xdr:from>
    <xdr:to>
      <xdr:col>59</xdr:col>
      <xdr:colOff>28575</xdr:colOff>
      <xdr:row>32</xdr:row>
      <xdr:rowOff>19050</xdr:rowOff>
    </xdr:to>
    <xdr:sp>
      <xdr:nvSpPr>
        <xdr:cNvPr id="1153" name="Line 1153"/>
        <xdr:cNvSpPr>
          <a:spLocks/>
        </xdr:cNvSpPr>
      </xdr:nvSpPr>
      <xdr:spPr>
        <a:xfrm flipH="1" flipV="1">
          <a:off x="35833050" y="711517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22</xdr:row>
      <xdr:rowOff>152400</xdr:rowOff>
    </xdr:from>
    <xdr:to>
      <xdr:col>57</xdr:col>
      <xdr:colOff>133350</xdr:colOff>
      <xdr:row>22</xdr:row>
      <xdr:rowOff>152400</xdr:rowOff>
    </xdr:to>
    <xdr:sp>
      <xdr:nvSpPr>
        <xdr:cNvPr id="1154" name="Line 1154"/>
        <xdr:cNvSpPr>
          <a:spLocks/>
        </xdr:cNvSpPr>
      </xdr:nvSpPr>
      <xdr:spPr>
        <a:xfrm>
          <a:off x="34366200" y="5762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133350</xdr:colOff>
      <xdr:row>22</xdr:row>
      <xdr:rowOff>142875</xdr:rowOff>
    </xdr:from>
    <xdr:to>
      <xdr:col>57</xdr:col>
      <xdr:colOff>333375</xdr:colOff>
      <xdr:row>23</xdr:row>
      <xdr:rowOff>76200</xdr:rowOff>
    </xdr:to>
    <xdr:sp>
      <xdr:nvSpPr>
        <xdr:cNvPr id="1155" name="Line 1155"/>
        <xdr:cNvSpPr>
          <a:spLocks/>
        </xdr:cNvSpPr>
      </xdr:nvSpPr>
      <xdr:spPr>
        <a:xfrm>
          <a:off x="34994850" y="5753100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23</xdr:row>
      <xdr:rowOff>152400</xdr:rowOff>
    </xdr:from>
    <xdr:to>
      <xdr:col>57</xdr:col>
      <xdr:colOff>9525</xdr:colOff>
      <xdr:row>24</xdr:row>
      <xdr:rowOff>76200</xdr:rowOff>
    </xdr:to>
    <xdr:sp>
      <xdr:nvSpPr>
        <xdr:cNvPr id="1156" name="Line 1156"/>
        <xdr:cNvSpPr>
          <a:spLocks/>
        </xdr:cNvSpPr>
      </xdr:nvSpPr>
      <xdr:spPr>
        <a:xfrm flipH="1" flipV="1">
          <a:off x="34318575" y="5924550"/>
          <a:ext cx="552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24</xdr:row>
      <xdr:rowOff>152400</xdr:rowOff>
    </xdr:from>
    <xdr:to>
      <xdr:col>54</xdr:col>
      <xdr:colOff>428625</xdr:colOff>
      <xdr:row>25</xdr:row>
      <xdr:rowOff>57150</xdr:rowOff>
    </xdr:to>
    <xdr:sp>
      <xdr:nvSpPr>
        <xdr:cNvPr id="1157" name="Line 1157"/>
        <xdr:cNvSpPr>
          <a:spLocks/>
        </xdr:cNvSpPr>
      </xdr:nvSpPr>
      <xdr:spPr>
        <a:xfrm flipH="1">
          <a:off x="33242250" y="608647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27</xdr:row>
      <xdr:rowOff>152400</xdr:rowOff>
    </xdr:from>
    <xdr:to>
      <xdr:col>51</xdr:col>
      <xdr:colOff>9525</xdr:colOff>
      <xdr:row>27</xdr:row>
      <xdr:rowOff>152400</xdr:rowOff>
    </xdr:to>
    <xdr:sp>
      <xdr:nvSpPr>
        <xdr:cNvPr id="1158" name="Line 1158"/>
        <xdr:cNvSpPr>
          <a:spLocks/>
        </xdr:cNvSpPr>
      </xdr:nvSpPr>
      <xdr:spPr>
        <a:xfrm>
          <a:off x="30622875" y="6610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24</xdr:row>
      <xdr:rowOff>57150</xdr:rowOff>
    </xdr:from>
    <xdr:to>
      <xdr:col>52</xdr:col>
      <xdr:colOff>190500</xdr:colOff>
      <xdr:row>27</xdr:row>
      <xdr:rowOff>152400</xdr:rowOff>
    </xdr:to>
    <xdr:sp>
      <xdr:nvSpPr>
        <xdr:cNvPr id="1159" name="Line 1159"/>
        <xdr:cNvSpPr>
          <a:spLocks/>
        </xdr:cNvSpPr>
      </xdr:nvSpPr>
      <xdr:spPr>
        <a:xfrm flipV="1">
          <a:off x="31213425" y="5991225"/>
          <a:ext cx="790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115</xdr:row>
      <xdr:rowOff>152400</xdr:rowOff>
    </xdr:from>
    <xdr:to>
      <xdr:col>57</xdr:col>
      <xdr:colOff>533400</xdr:colOff>
      <xdr:row>115</xdr:row>
      <xdr:rowOff>152400</xdr:rowOff>
    </xdr:to>
    <xdr:sp>
      <xdr:nvSpPr>
        <xdr:cNvPr id="1160" name="Line 1160"/>
        <xdr:cNvSpPr>
          <a:spLocks/>
        </xdr:cNvSpPr>
      </xdr:nvSpPr>
      <xdr:spPr>
        <a:xfrm>
          <a:off x="34270950" y="208978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523875</xdr:colOff>
      <xdr:row>113</xdr:row>
      <xdr:rowOff>152400</xdr:rowOff>
    </xdr:from>
    <xdr:to>
      <xdr:col>58</xdr:col>
      <xdr:colOff>19050</xdr:colOff>
      <xdr:row>115</xdr:row>
      <xdr:rowOff>152400</xdr:rowOff>
    </xdr:to>
    <xdr:sp>
      <xdr:nvSpPr>
        <xdr:cNvPr id="1161" name="Line 1161"/>
        <xdr:cNvSpPr>
          <a:spLocks/>
        </xdr:cNvSpPr>
      </xdr:nvSpPr>
      <xdr:spPr>
        <a:xfrm flipV="1">
          <a:off x="35385375" y="20574000"/>
          <a:ext cx="104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123</xdr:row>
      <xdr:rowOff>0</xdr:rowOff>
    </xdr:from>
    <xdr:to>
      <xdr:col>57</xdr:col>
      <xdr:colOff>581025</xdr:colOff>
      <xdr:row>123</xdr:row>
      <xdr:rowOff>0</xdr:rowOff>
    </xdr:to>
    <xdr:sp>
      <xdr:nvSpPr>
        <xdr:cNvPr id="1162" name="Line 1162"/>
        <xdr:cNvSpPr>
          <a:spLocks/>
        </xdr:cNvSpPr>
      </xdr:nvSpPr>
      <xdr:spPr>
        <a:xfrm>
          <a:off x="34261425" y="220408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581025</xdr:colOff>
      <xdr:row>120</xdr:row>
      <xdr:rowOff>85725</xdr:rowOff>
    </xdr:from>
    <xdr:to>
      <xdr:col>58</xdr:col>
      <xdr:colOff>9525</xdr:colOff>
      <xdr:row>123</xdr:row>
      <xdr:rowOff>0</xdr:rowOff>
    </xdr:to>
    <xdr:sp>
      <xdr:nvSpPr>
        <xdr:cNvPr id="1163" name="Line 1163"/>
        <xdr:cNvSpPr>
          <a:spLocks/>
        </xdr:cNvSpPr>
      </xdr:nvSpPr>
      <xdr:spPr>
        <a:xfrm flipV="1">
          <a:off x="35442525" y="21640800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130</xdr:row>
      <xdr:rowOff>47625</xdr:rowOff>
    </xdr:from>
    <xdr:to>
      <xdr:col>36</xdr:col>
      <xdr:colOff>361950</xdr:colOff>
      <xdr:row>130</xdr:row>
      <xdr:rowOff>47625</xdr:rowOff>
    </xdr:to>
    <xdr:sp>
      <xdr:nvSpPr>
        <xdr:cNvPr id="1164" name="Line 1164"/>
        <xdr:cNvSpPr>
          <a:spLocks/>
        </xdr:cNvSpPr>
      </xdr:nvSpPr>
      <xdr:spPr>
        <a:xfrm flipH="1">
          <a:off x="22059900" y="232219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495300</xdr:colOff>
      <xdr:row>123</xdr:row>
      <xdr:rowOff>142875</xdr:rowOff>
    </xdr:from>
    <xdr:to>
      <xdr:col>36</xdr:col>
      <xdr:colOff>114300</xdr:colOff>
      <xdr:row>125</xdr:row>
      <xdr:rowOff>47625</xdr:rowOff>
    </xdr:to>
    <xdr:sp>
      <xdr:nvSpPr>
        <xdr:cNvPr id="1165" name="Rectangle 1165"/>
        <xdr:cNvSpPr>
          <a:spLocks/>
        </xdr:cNvSpPr>
      </xdr:nvSpPr>
      <xdr:spPr>
        <a:xfrm>
          <a:off x="21945600" y="22183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361950</xdr:colOff>
      <xdr:row>128</xdr:row>
      <xdr:rowOff>9525</xdr:rowOff>
    </xdr:from>
    <xdr:to>
      <xdr:col>37</xdr:col>
      <xdr:colOff>9525</xdr:colOff>
      <xdr:row>133</xdr:row>
      <xdr:rowOff>38100</xdr:rowOff>
    </xdr:to>
    <xdr:sp>
      <xdr:nvSpPr>
        <xdr:cNvPr id="1166" name="Line 1166"/>
        <xdr:cNvSpPr>
          <a:spLocks/>
        </xdr:cNvSpPr>
      </xdr:nvSpPr>
      <xdr:spPr>
        <a:xfrm flipV="1">
          <a:off x="22421850" y="22860000"/>
          <a:ext cx="2571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122</xdr:row>
      <xdr:rowOff>0</xdr:rowOff>
    </xdr:from>
    <xdr:to>
      <xdr:col>32</xdr:col>
      <xdr:colOff>28575</xdr:colOff>
      <xdr:row>126</xdr:row>
      <xdr:rowOff>9525</xdr:rowOff>
    </xdr:to>
    <xdr:sp>
      <xdr:nvSpPr>
        <xdr:cNvPr id="1167" name="Line 1167"/>
        <xdr:cNvSpPr>
          <a:spLocks/>
        </xdr:cNvSpPr>
      </xdr:nvSpPr>
      <xdr:spPr>
        <a:xfrm flipV="1">
          <a:off x="19259550" y="21878925"/>
          <a:ext cx="390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138</xdr:row>
      <xdr:rowOff>66675</xdr:rowOff>
    </xdr:from>
    <xdr:to>
      <xdr:col>29</xdr:col>
      <xdr:colOff>114300</xdr:colOff>
      <xdr:row>140</xdr:row>
      <xdr:rowOff>142875</xdr:rowOff>
    </xdr:to>
    <xdr:sp>
      <xdr:nvSpPr>
        <xdr:cNvPr id="1168" name="Rectangle 1168"/>
        <xdr:cNvSpPr>
          <a:spLocks/>
        </xdr:cNvSpPr>
      </xdr:nvSpPr>
      <xdr:spPr>
        <a:xfrm>
          <a:off x="17192625" y="24536400"/>
          <a:ext cx="71437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м-н                            "Гермес"</a:t>
          </a:r>
        </a:p>
      </xdr:txBody>
    </xdr:sp>
    <xdr:clientData/>
  </xdr:twoCellAnchor>
  <xdr:twoCellAnchor>
    <xdr:from>
      <xdr:col>28</xdr:col>
      <xdr:colOff>352425</xdr:colOff>
      <xdr:row>134</xdr:row>
      <xdr:rowOff>85725</xdr:rowOff>
    </xdr:from>
    <xdr:to>
      <xdr:col>28</xdr:col>
      <xdr:colOff>352425</xdr:colOff>
      <xdr:row>138</xdr:row>
      <xdr:rowOff>66675</xdr:rowOff>
    </xdr:to>
    <xdr:sp>
      <xdr:nvSpPr>
        <xdr:cNvPr id="1169" name="Line 1169"/>
        <xdr:cNvSpPr>
          <a:spLocks/>
        </xdr:cNvSpPr>
      </xdr:nvSpPr>
      <xdr:spPr>
        <a:xfrm>
          <a:off x="17535525" y="239077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138</xdr:row>
      <xdr:rowOff>0</xdr:rowOff>
    </xdr:from>
    <xdr:to>
      <xdr:col>30</xdr:col>
      <xdr:colOff>171450</xdr:colOff>
      <xdr:row>138</xdr:row>
      <xdr:rowOff>0</xdr:rowOff>
    </xdr:to>
    <xdr:sp>
      <xdr:nvSpPr>
        <xdr:cNvPr id="1170" name="Line 1170"/>
        <xdr:cNvSpPr>
          <a:spLocks/>
        </xdr:cNvSpPr>
      </xdr:nvSpPr>
      <xdr:spPr>
        <a:xfrm>
          <a:off x="17811750" y="24469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342900</xdr:colOff>
      <xdr:row>136</xdr:row>
      <xdr:rowOff>28575</xdr:rowOff>
    </xdr:from>
    <xdr:to>
      <xdr:col>29</xdr:col>
      <xdr:colOff>38100</xdr:colOff>
      <xdr:row>138</xdr:row>
      <xdr:rowOff>0</xdr:rowOff>
    </xdr:to>
    <xdr:sp>
      <xdr:nvSpPr>
        <xdr:cNvPr id="1171" name="Line 1171"/>
        <xdr:cNvSpPr>
          <a:spLocks/>
        </xdr:cNvSpPr>
      </xdr:nvSpPr>
      <xdr:spPr>
        <a:xfrm flipH="1" flipV="1">
          <a:off x="17526000" y="24174450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144</xdr:row>
      <xdr:rowOff>0</xdr:rowOff>
    </xdr:from>
    <xdr:to>
      <xdr:col>24</xdr:col>
      <xdr:colOff>142875</xdr:colOff>
      <xdr:row>144</xdr:row>
      <xdr:rowOff>0</xdr:rowOff>
    </xdr:to>
    <xdr:sp>
      <xdr:nvSpPr>
        <xdr:cNvPr id="1172" name="Line 1172"/>
        <xdr:cNvSpPr>
          <a:spLocks/>
        </xdr:cNvSpPr>
      </xdr:nvSpPr>
      <xdr:spPr>
        <a:xfrm flipV="1">
          <a:off x="14011275" y="254412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151</xdr:row>
      <xdr:rowOff>95250</xdr:rowOff>
    </xdr:from>
    <xdr:to>
      <xdr:col>21</xdr:col>
      <xdr:colOff>561975</xdr:colOff>
      <xdr:row>151</xdr:row>
      <xdr:rowOff>95250</xdr:rowOff>
    </xdr:to>
    <xdr:sp>
      <xdr:nvSpPr>
        <xdr:cNvPr id="1173" name="Line 1173"/>
        <xdr:cNvSpPr>
          <a:spLocks/>
        </xdr:cNvSpPr>
      </xdr:nvSpPr>
      <xdr:spPr>
        <a:xfrm flipH="1">
          <a:off x="13058775" y="26670000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139</xdr:row>
      <xdr:rowOff>66675</xdr:rowOff>
    </xdr:from>
    <xdr:to>
      <xdr:col>11</xdr:col>
      <xdr:colOff>38100</xdr:colOff>
      <xdr:row>139</xdr:row>
      <xdr:rowOff>66675</xdr:rowOff>
    </xdr:to>
    <xdr:sp>
      <xdr:nvSpPr>
        <xdr:cNvPr id="1174" name="Line 1174"/>
        <xdr:cNvSpPr>
          <a:spLocks/>
        </xdr:cNvSpPr>
      </xdr:nvSpPr>
      <xdr:spPr>
        <a:xfrm>
          <a:off x="6448425" y="24698325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139</xdr:row>
      <xdr:rowOff>104775</xdr:rowOff>
    </xdr:from>
    <xdr:to>
      <xdr:col>11</xdr:col>
      <xdr:colOff>85725</xdr:colOff>
      <xdr:row>139</xdr:row>
      <xdr:rowOff>152400</xdr:rowOff>
    </xdr:to>
    <xdr:sp>
      <xdr:nvSpPr>
        <xdr:cNvPr id="1175" name="Line 1175"/>
        <xdr:cNvSpPr>
          <a:spLocks/>
        </xdr:cNvSpPr>
      </xdr:nvSpPr>
      <xdr:spPr>
        <a:xfrm flipH="1" flipV="1">
          <a:off x="6848475" y="247364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137</xdr:row>
      <xdr:rowOff>0</xdr:rowOff>
    </xdr:from>
    <xdr:to>
      <xdr:col>10</xdr:col>
      <xdr:colOff>590550</xdr:colOff>
      <xdr:row>139</xdr:row>
      <xdr:rowOff>57150</xdr:rowOff>
    </xdr:to>
    <xdr:sp>
      <xdr:nvSpPr>
        <xdr:cNvPr id="1176" name="Line 1176"/>
        <xdr:cNvSpPr>
          <a:spLocks/>
        </xdr:cNvSpPr>
      </xdr:nvSpPr>
      <xdr:spPr>
        <a:xfrm flipH="1">
          <a:off x="6686550" y="24307800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141</xdr:row>
      <xdr:rowOff>0</xdr:rowOff>
    </xdr:from>
    <xdr:to>
      <xdr:col>13</xdr:col>
      <xdr:colOff>152400</xdr:colOff>
      <xdr:row>141</xdr:row>
      <xdr:rowOff>0</xdr:rowOff>
    </xdr:to>
    <xdr:sp>
      <xdr:nvSpPr>
        <xdr:cNvPr id="1177" name="Line 1177"/>
        <xdr:cNvSpPr>
          <a:spLocks/>
        </xdr:cNvSpPr>
      </xdr:nvSpPr>
      <xdr:spPr>
        <a:xfrm>
          <a:off x="6943725" y="24955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151</xdr:row>
      <xdr:rowOff>104775</xdr:rowOff>
    </xdr:from>
    <xdr:to>
      <xdr:col>21</xdr:col>
      <xdr:colOff>171450</xdr:colOff>
      <xdr:row>151</xdr:row>
      <xdr:rowOff>104775</xdr:rowOff>
    </xdr:to>
    <xdr:sp>
      <xdr:nvSpPr>
        <xdr:cNvPr id="1178" name="Line 1178"/>
        <xdr:cNvSpPr>
          <a:spLocks/>
        </xdr:cNvSpPr>
      </xdr:nvSpPr>
      <xdr:spPr>
        <a:xfrm flipH="1">
          <a:off x="12077700" y="26679525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149</xdr:row>
      <xdr:rowOff>0</xdr:rowOff>
    </xdr:from>
    <xdr:to>
      <xdr:col>22</xdr:col>
      <xdr:colOff>581025</xdr:colOff>
      <xdr:row>149</xdr:row>
      <xdr:rowOff>0</xdr:rowOff>
    </xdr:to>
    <xdr:sp>
      <xdr:nvSpPr>
        <xdr:cNvPr id="1179" name="Line 1179"/>
        <xdr:cNvSpPr>
          <a:spLocks/>
        </xdr:cNvSpPr>
      </xdr:nvSpPr>
      <xdr:spPr>
        <a:xfrm>
          <a:off x="13544550" y="26250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149</xdr:row>
      <xdr:rowOff>9525</xdr:rowOff>
    </xdr:from>
    <xdr:to>
      <xdr:col>22</xdr:col>
      <xdr:colOff>9525</xdr:colOff>
      <xdr:row>151</xdr:row>
      <xdr:rowOff>85725</xdr:rowOff>
    </xdr:to>
    <xdr:sp>
      <xdr:nvSpPr>
        <xdr:cNvPr id="1180" name="Line 1180"/>
        <xdr:cNvSpPr>
          <a:spLocks/>
        </xdr:cNvSpPr>
      </xdr:nvSpPr>
      <xdr:spPr>
        <a:xfrm flipH="1">
          <a:off x="13239750" y="26260425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152</xdr:row>
      <xdr:rowOff>133350</xdr:rowOff>
    </xdr:from>
    <xdr:to>
      <xdr:col>19</xdr:col>
      <xdr:colOff>295275</xdr:colOff>
      <xdr:row>154</xdr:row>
      <xdr:rowOff>9525</xdr:rowOff>
    </xdr:to>
    <xdr:sp>
      <xdr:nvSpPr>
        <xdr:cNvPr id="1181" name="Line 1181"/>
        <xdr:cNvSpPr>
          <a:spLocks/>
        </xdr:cNvSpPr>
      </xdr:nvSpPr>
      <xdr:spPr>
        <a:xfrm flipH="1" flipV="1">
          <a:off x="11782425" y="2687002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112</xdr:row>
      <xdr:rowOff>28575</xdr:rowOff>
    </xdr:from>
    <xdr:to>
      <xdr:col>49</xdr:col>
      <xdr:colOff>57150</xdr:colOff>
      <xdr:row>112</xdr:row>
      <xdr:rowOff>28575</xdr:rowOff>
    </xdr:to>
    <xdr:sp>
      <xdr:nvSpPr>
        <xdr:cNvPr id="1182" name="Line 1182"/>
        <xdr:cNvSpPr>
          <a:spLocks/>
        </xdr:cNvSpPr>
      </xdr:nvSpPr>
      <xdr:spPr>
        <a:xfrm>
          <a:off x="29337000" y="20288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125</xdr:row>
      <xdr:rowOff>57150</xdr:rowOff>
    </xdr:from>
    <xdr:to>
      <xdr:col>45</xdr:col>
      <xdr:colOff>533400</xdr:colOff>
      <xdr:row>126</xdr:row>
      <xdr:rowOff>123825</xdr:rowOff>
    </xdr:to>
    <xdr:sp>
      <xdr:nvSpPr>
        <xdr:cNvPr id="1183" name="Rectangle 1183"/>
        <xdr:cNvSpPr>
          <a:spLocks/>
        </xdr:cNvSpPr>
      </xdr:nvSpPr>
      <xdr:spPr>
        <a:xfrm>
          <a:off x="27851100" y="22421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128</xdr:row>
      <xdr:rowOff>0</xdr:rowOff>
    </xdr:from>
    <xdr:to>
      <xdr:col>44</xdr:col>
      <xdr:colOff>257175</xdr:colOff>
      <xdr:row>129</xdr:row>
      <xdr:rowOff>66675</xdr:rowOff>
    </xdr:to>
    <xdr:sp>
      <xdr:nvSpPr>
        <xdr:cNvPr id="1184" name="Rectangle 1184"/>
        <xdr:cNvSpPr>
          <a:spLocks/>
        </xdr:cNvSpPr>
      </xdr:nvSpPr>
      <xdr:spPr>
        <a:xfrm>
          <a:off x="26965275" y="22850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342900</xdr:colOff>
      <xdr:row>101</xdr:row>
      <xdr:rowOff>114300</xdr:rowOff>
    </xdr:from>
    <xdr:to>
      <xdr:col>36</xdr:col>
      <xdr:colOff>523875</xdr:colOff>
      <xdr:row>101</xdr:row>
      <xdr:rowOff>114300</xdr:rowOff>
    </xdr:to>
    <xdr:sp>
      <xdr:nvSpPr>
        <xdr:cNvPr id="1185" name="Line 1185"/>
        <xdr:cNvSpPr>
          <a:spLocks/>
        </xdr:cNvSpPr>
      </xdr:nvSpPr>
      <xdr:spPr>
        <a:xfrm flipH="1">
          <a:off x="22402800" y="185928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101</xdr:row>
      <xdr:rowOff>76200</xdr:rowOff>
    </xdr:from>
    <xdr:to>
      <xdr:col>36</xdr:col>
      <xdr:colOff>590550</xdr:colOff>
      <xdr:row>102</xdr:row>
      <xdr:rowOff>19050</xdr:rowOff>
    </xdr:to>
    <xdr:sp>
      <xdr:nvSpPr>
        <xdr:cNvPr id="1186" name="Oval 1186"/>
        <xdr:cNvSpPr>
          <a:spLocks/>
        </xdr:cNvSpPr>
      </xdr:nvSpPr>
      <xdr:spPr>
        <a:xfrm>
          <a:off x="22545675" y="18554700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352425</xdr:colOff>
      <xdr:row>101</xdr:row>
      <xdr:rowOff>104775</xdr:rowOff>
    </xdr:from>
    <xdr:to>
      <xdr:col>36</xdr:col>
      <xdr:colOff>438150</xdr:colOff>
      <xdr:row>103</xdr:row>
      <xdr:rowOff>38100</xdr:rowOff>
    </xdr:to>
    <xdr:sp>
      <xdr:nvSpPr>
        <xdr:cNvPr id="1187" name="Line 1187"/>
        <xdr:cNvSpPr>
          <a:spLocks/>
        </xdr:cNvSpPr>
      </xdr:nvSpPr>
      <xdr:spPr>
        <a:xfrm flipV="1">
          <a:off x="22412325" y="18583275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428625</xdr:colOff>
      <xdr:row>99</xdr:row>
      <xdr:rowOff>9525</xdr:rowOff>
    </xdr:from>
    <xdr:to>
      <xdr:col>36</xdr:col>
      <xdr:colOff>9525</xdr:colOff>
      <xdr:row>104</xdr:row>
      <xdr:rowOff>104775</xdr:rowOff>
    </xdr:to>
    <xdr:sp>
      <xdr:nvSpPr>
        <xdr:cNvPr id="1188" name="Line 1188"/>
        <xdr:cNvSpPr>
          <a:spLocks/>
        </xdr:cNvSpPr>
      </xdr:nvSpPr>
      <xdr:spPr>
        <a:xfrm>
          <a:off x="21878925" y="18164175"/>
          <a:ext cx="1905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99</xdr:row>
      <xdr:rowOff>19050</xdr:rowOff>
    </xdr:from>
    <xdr:to>
      <xdr:col>35</xdr:col>
      <xdr:colOff>419100</xdr:colOff>
      <xdr:row>100</xdr:row>
      <xdr:rowOff>95250</xdr:rowOff>
    </xdr:to>
    <xdr:sp>
      <xdr:nvSpPr>
        <xdr:cNvPr id="1189" name="Line 1189"/>
        <xdr:cNvSpPr>
          <a:spLocks/>
        </xdr:cNvSpPr>
      </xdr:nvSpPr>
      <xdr:spPr>
        <a:xfrm flipH="1">
          <a:off x="21507450" y="18173700"/>
          <a:ext cx="361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495300</xdr:colOff>
      <xdr:row>79</xdr:row>
      <xdr:rowOff>142875</xdr:rowOff>
    </xdr:from>
    <xdr:to>
      <xdr:col>28</xdr:col>
      <xdr:colOff>114300</xdr:colOff>
      <xdr:row>81</xdr:row>
      <xdr:rowOff>47625</xdr:rowOff>
    </xdr:to>
    <xdr:sp>
      <xdr:nvSpPr>
        <xdr:cNvPr id="1190" name="Rectangle 1190"/>
        <xdr:cNvSpPr>
          <a:spLocks/>
        </xdr:cNvSpPr>
      </xdr:nvSpPr>
      <xdr:spPr>
        <a:xfrm>
          <a:off x="17068800" y="15020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82</xdr:row>
      <xdr:rowOff>57150</xdr:rowOff>
    </xdr:from>
    <xdr:to>
      <xdr:col>29</xdr:col>
      <xdr:colOff>19050</xdr:colOff>
      <xdr:row>82</xdr:row>
      <xdr:rowOff>95250</xdr:rowOff>
    </xdr:to>
    <xdr:sp>
      <xdr:nvSpPr>
        <xdr:cNvPr id="1191" name="Line 1191"/>
        <xdr:cNvSpPr>
          <a:spLocks/>
        </xdr:cNvSpPr>
      </xdr:nvSpPr>
      <xdr:spPr>
        <a:xfrm flipH="1" flipV="1">
          <a:off x="17183100" y="154209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361950</xdr:colOff>
      <xdr:row>76</xdr:row>
      <xdr:rowOff>0</xdr:rowOff>
    </xdr:from>
    <xdr:to>
      <xdr:col>27</xdr:col>
      <xdr:colOff>457200</xdr:colOff>
      <xdr:row>80</xdr:row>
      <xdr:rowOff>123825</xdr:rowOff>
    </xdr:to>
    <xdr:sp>
      <xdr:nvSpPr>
        <xdr:cNvPr id="1192" name="Line 1192"/>
        <xdr:cNvSpPr>
          <a:spLocks/>
        </xdr:cNvSpPr>
      </xdr:nvSpPr>
      <xdr:spPr>
        <a:xfrm flipH="1">
          <a:off x="16935450" y="14392275"/>
          <a:ext cx="95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59</xdr:row>
      <xdr:rowOff>114300</xdr:rowOff>
    </xdr:from>
    <xdr:to>
      <xdr:col>28</xdr:col>
      <xdr:colOff>9525</xdr:colOff>
      <xdr:row>62</xdr:row>
      <xdr:rowOff>9525</xdr:rowOff>
    </xdr:to>
    <xdr:sp>
      <xdr:nvSpPr>
        <xdr:cNvPr id="1193" name="Line 1193"/>
        <xdr:cNvSpPr>
          <a:spLocks/>
        </xdr:cNvSpPr>
      </xdr:nvSpPr>
      <xdr:spPr>
        <a:xfrm flipH="1" flipV="1">
          <a:off x="17192625" y="1175385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152400</xdr:rowOff>
    </xdr:from>
    <xdr:to>
      <xdr:col>29</xdr:col>
      <xdr:colOff>9525</xdr:colOff>
      <xdr:row>61</xdr:row>
      <xdr:rowOff>38100</xdr:rowOff>
    </xdr:to>
    <xdr:sp>
      <xdr:nvSpPr>
        <xdr:cNvPr id="1194" name="Line 1194"/>
        <xdr:cNvSpPr>
          <a:spLocks/>
        </xdr:cNvSpPr>
      </xdr:nvSpPr>
      <xdr:spPr>
        <a:xfrm flipH="1">
          <a:off x="17192625" y="11953875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47</xdr:row>
      <xdr:rowOff>19050</xdr:rowOff>
    </xdr:from>
    <xdr:to>
      <xdr:col>28</xdr:col>
      <xdr:colOff>0</xdr:colOff>
      <xdr:row>49</xdr:row>
      <xdr:rowOff>114300</xdr:rowOff>
    </xdr:to>
    <xdr:sp>
      <xdr:nvSpPr>
        <xdr:cNvPr id="1195" name="Line 1195"/>
        <xdr:cNvSpPr>
          <a:spLocks/>
        </xdr:cNvSpPr>
      </xdr:nvSpPr>
      <xdr:spPr>
        <a:xfrm>
          <a:off x="16592550" y="9715500"/>
          <a:ext cx="590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59</xdr:row>
      <xdr:rowOff>57150</xdr:rowOff>
    </xdr:from>
    <xdr:to>
      <xdr:col>27</xdr:col>
      <xdr:colOff>381000</xdr:colOff>
      <xdr:row>60</xdr:row>
      <xdr:rowOff>142875</xdr:rowOff>
    </xdr:to>
    <xdr:sp>
      <xdr:nvSpPr>
        <xdr:cNvPr id="1196" name="Line 1196"/>
        <xdr:cNvSpPr>
          <a:spLocks/>
        </xdr:cNvSpPr>
      </xdr:nvSpPr>
      <xdr:spPr>
        <a:xfrm flipV="1">
          <a:off x="16744950" y="1169670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476250</xdr:colOff>
      <xdr:row>55</xdr:row>
      <xdr:rowOff>0</xdr:rowOff>
    </xdr:from>
    <xdr:to>
      <xdr:col>24</xdr:col>
      <xdr:colOff>28575</xdr:colOff>
      <xdr:row>58</xdr:row>
      <xdr:rowOff>0</xdr:rowOff>
    </xdr:to>
    <xdr:sp>
      <xdr:nvSpPr>
        <xdr:cNvPr id="1197" name="Line 1197"/>
        <xdr:cNvSpPr>
          <a:spLocks/>
        </xdr:cNvSpPr>
      </xdr:nvSpPr>
      <xdr:spPr>
        <a:xfrm flipH="1" flipV="1">
          <a:off x="14611350" y="10991850"/>
          <a:ext cx="161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90</xdr:row>
      <xdr:rowOff>104775</xdr:rowOff>
    </xdr:from>
    <xdr:to>
      <xdr:col>66</xdr:col>
      <xdr:colOff>552450</xdr:colOff>
      <xdr:row>91</xdr:row>
      <xdr:rowOff>28575</xdr:rowOff>
    </xdr:to>
    <xdr:sp>
      <xdr:nvSpPr>
        <xdr:cNvPr id="1198" name="Line 1198"/>
        <xdr:cNvSpPr>
          <a:spLocks/>
        </xdr:cNvSpPr>
      </xdr:nvSpPr>
      <xdr:spPr>
        <a:xfrm>
          <a:off x="40900350" y="16764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190500</xdr:colOff>
      <xdr:row>101</xdr:row>
      <xdr:rowOff>104775</xdr:rowOff>
    </xdr:from>
    <xdr:to>
      <xdr:col>36</xdr:col>
      <xdr:colOff>114300</xdr:colOff>
      <xdr:row>101</xdr:row>
      <xdr:rowOff>104775</xdr:rowOff>
    </xdr:to>
    <xdr:sp>
      <xdr:nvSpPr>
        <xdr:cNvPr id="1199" name="Line 1199"/>
        <xdr:cNvSpPr>
          <a:spLocks/>
        </xdr:cNvSpPr>
      </xdr:nvSpPr>
      <xdr:spPr>
        <a:xfrm flipH="1">
          <a:off x="21640800" y="185832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101</xdr:row>
      <xdr:rowOff>114300</xdr:rowOff>
    </xdr:from>
    <xdr:to>
      <xdr:col>35</xdr:col>
      <xdr:colOff>228600</xdr:colOff>
      <xdr:row>105</xdr:row>
      <xdr:rowOff>66675</xdr:rowOff>
    </xdr:to>
    <xdr:sp>
      <xdr:nvSpPr>
        <xdr:cNvPr id="1200" name="Line 1200"/>
        <xdr:cNvSpPr>
          <a:spLocks/>
        </xdr:cNvSpPr>
      </xdr:nvSpPr>
      <xdr:spPr>
        <a:xfrm flipH="1">
          <a:off x="21478875" y="18592800"/>
          <a:ext cx="2000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105</xdr:row>
      <xdr:rowOff>66675</xdr:rowOff>
    </xdr:from>
    <xdr:to>
      <xdr:col>35</xdr:col>
      <xdr:colOff>66675</xdr:colOff>
      <xdr:row>107</xdr:row>
      <xdr:rowOff>38100</xdr:rowOff>
    </xdr:to>
    <xdr:sp>
      <xdr:nvSpPr>
        <xdr:cNvPr id="1201" name="Rectangle 1201"/>
        <xdr:cNvSpPr>
          <a:spLocks/>
        </xdr:cNvSpPr>
      </xdr:nvSpPr>
      <xdr:spPr>
        <a:xfrm>
          <a:off x="20850225" y="19192875"/>
          <a:ext cx="666750" cy="295275"/>
        </a:xfrm>
        <a:prstGeom prst="rect">
          <a:avLst/>
        </a:prstGeom>
        <a:solidFill>
          <a:srgbClr val="FF99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ПУ</a:t>
          </a:r>
        </a:p>
      </xdr:txBody>
    </xdr:sp>
    <xdr:clientData/>
  </xdr:twoCellAnchor>
  <xdr:twoCellAnchor>
    <xdr:from>
      <xdr:col>34</xdr:col>
      <xdr:colOff>314325</xdr:colOff>
      <xdr:row>109</xdr:row>
      <xdr:rowOff>123825</xdr:rowOff>
    </xdr:from>
    <xdr:to>
      <xdr:col>35</xdr:col>
      <xdr:colOff>200025</xdr:colOff>
      <xdr:row>113</xdr:row>
      <xdr:rowOff>28575</xdr:rowOff>
    </xdr:to>
    <xdr:sp>
      <xdr:nvSpPr>
        <xdr:cNvPr id="1202" name="Rectangle 1202"/>
        <xdr:cNvSpPr>
          <a:spLocks/>
        </xdr:cNvSpPr>
      </xdr:nvSpPr>
      <xdr:spPr>
        <a:xfrm>
          <a:off x="21155025" y="19897725"/>
          <a:ext cx="495300" cy="552450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сельсовета</a:t>
          </a:r>
        </a:p>
      </xdr:txBody>
    </xdr:sp>
    <xdr:clientData/>
  </xdr:twoCellAnchor>
  <xdr:twoCellAnchor>
    <xdr:from>
      <xdr:col>35</xdr:col>
      <xdr:colOff>0</xdr:colOff>
      <xdr:row>107</xdr:row>
      <xdr:rowOff>19050</xdr:rowOff>
    </xdr:from>
    <xdr:to>
      <xdr:col>35</xdr:col>
      <xdr:colOff>9525</xdr:colOff>
      <xdr:row>109</xdr:row>
      <xdr:rowOff>133350</xdr:rowOff>
    </xdr:to>
    <xdr:sp>
      <xdr:nvSpPr>
        <xdr:cNvPr id="1203" name="Line 1203"/>
        <xdr:cNvSpPr>
          <a:spLocks/>
        </xdr:cNvSpPr>
      </xdr:nvSpPr>
      <xdr:spPr>
        <a:xfrm>
          <a:off x="21450300" y="19469100"/>
          <a:ext cx="95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105</xdr:row>
      <xdr:rowOff>47625</xdr:rowOff>
    </xdr:from>
    <xdr:to>
      <xdr:col>35</xdr:col>
      <xdr:colOff>19050</xdr:colOff>
      <xdr:row>107</xdr:row>
      <xdr:rowOff>28575</xdr:rowOff>
    </xdr:to>
    <xdr:sp>
      <xdr:nvSpPr>
        <xdr:cNvPr id="1204" name="Line 1204"/>
        <xdr:cNvSpPr>
          <a:spLocks/>
        </xdr:cNvSpPr>
      </xdr:nvSpPr>
      <xdr:spPr>
        <a:xfrm flipH="1">
          <a:off x="21450300" y="19173825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58</xdr:row>
      <xdr:rowOff>38100</xdr:rowOff>
    </xdr:from>
    <xdr:to>
      <xdr:col>71</xdr:col>
      <xdr:colOff>342900</xdr:colOff>
      <xdr:row>60</xdr:row>
      <xdr:rowOff>28575</xdr:rowOff>
    </xdr:to>
    <xdr:sp>
      <xdr:nvSpPr>
        <xdr:cNvPr id="1205" name="Line 1205"/>
        <xdr:cNvSpPr>
          <a:spLocks/>
        </xdr:cNvSpPr>
      </xdr:nvSpPr>
      <xdr:spPr>
        <a:xfrm>
          <a:off x="43414950" y="1151572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58</xdr:row>
      <xdr:rowOff>9525</xdr:rowOff>
    </xdr:from>
    <xdr:to>
      <xdr:col>71</xdr:col>
      <xdr:colOff>295275</xdr:colOff>
      <xdr:row>60</xdr:row>
      <xdr:rowOff>85725</xdr:rowOff>
    </xdr:to>
    <xdr:sp>
      <xdr:nvSpPr>
        <xdr:cNvPr id="1206" name="Line 1206"/>
        <xdr:cNvSpPr>
          <a:spLocks/>
        </xdr:cNvSpPr>
      </xdr:nvSpPr>
      <xdr:spPr>
        <a:xfrm flipH="1">
          <a:off x="43481625" y="11487150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74</xdr:row>
      <xdr:rowOff>9525</xdr:rowOff>
    </xdr:from>
    <xdr:to>
      <xdr:col>52</xdr:col>
      <xdr:colOff>180975</xdr:colOff>
      <xdr:row>74</xdr:row>
      <xdr:rowOff>9525</xdr:rowOff>
    </xdr:to>
    <xdr:sp>
      <xdr:nvSpPr>
        <xdr:cNvPr id="1207" name="Line 1207"/>
        <xdr:cNvSpPr>
          <a:spLocks/>
        </xdr:cNvSpPr>
      </xdr:nvSpPr>
      <xdr:spPr>
        <a:xfrm>
          <a:off x="31213425" y="14077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73</xdr:row>
      <xdr:rowOff>0</xdr:rowOff>
    </xdr:from>
    <xdr:to>
      <xdr:col>56</xdr:col>
      <xdr:colOff>66675</xdr:colOff>
      <xdr:row>73</xdr:row>
      <xdr:rowOff>0</xdr:rowOff>
    </xdr:to>
    <xdr:sp>
      <xdr:nvSpPr>
        <xdr:cNvPr id="1208" name="Line 1208"/>
        <xdr:cNvSpPr>
          <a:spLocks/>
        </xdr:cNvSpPr>
      </xdr:nvSpPr>
      <xdr:spPr>
        <a:xfrm>
          <a:off x="33632775" y="13906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73</xdr:row>
      <xdr:rowOff>9525</xdr:rowOff>
    </xdr:from>
    <xdr:to>
      <xdr:col>55</xdr:col>
      <xdr:colOff>0</xdr:colOff>
      <xdr:row>74</xdr:row>
      <xdr:rowOff>152400</xdr:rowOff>
    </xdr:to>
    <xdr:sp>
      <xdr:nvSpPr>
        <xdr:cNvPr id="1209" name="Line 1209"/>
        <xdr:cNvSpPr>
          <a:spLocks/>
        </xdr:cNvSpPr>
      </xdr:nvSpPr>
      <xdr:spPr>
        <a:xfrm flipV="1">
          <a:off x="33242250" y="139160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0</xdr:rowOff>
    </xdr:from>
    <xdr:to>
      <xdr:col>8</xdr:col>
      <xdr:colOff>590550</xdr:colOff>
      <xdr:row>115</xdr:row>
      <xdr:rowOff>0</xdr:rowOff>
    </xdr:to>
    <xdr:sp>
      <xdr:nvSpPr>
        <xdr:cNvPr id="1210" name="Line 1210"/>
        <xdr:cNvSpPr>
          <a:spLocks/>
        </xdr:cNvSpPr>
      </xdr:nvSpPr>
      <xdr:spPr>
        <a:xfrm>
          <a:off x="4981575" y="20745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112</xdr:row>
      <xdr:rowOff>0</xdr:rowOff>
    </xdr:from>
    <xdr:to>
      <xdr:col>10</xdr:col>
      <xdr:colOff>523875</xdr:colOff>
      <xdr:row>115</xdr:row>
      <xdr:rowOff>0</xdr:rowOff>
    </xdr:to>
    <xdr:sp>
      <xdr:nvSpPr>
        <xdr:cNvPr id="1211" name="Line 1211"/>
        <xdr:cNvSpPr>
          <a:spLocks/>
        </xdr:cNvSpPr>
      </xdr:nvSpPr>
      <xdr:spPr>
        <a:xfrm flipV="1">
          <a:off x="5581650" y="20259675"/>
          <a:ext cx="1143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115</xdr:row>
      <xdr:rowOff>9525</xdr:rowOff>
    </xdr:from>
    <xdr:to>
      <xdr:col>10</xdr:col>
      <xdr:colOff>200025</xdr:colOff>
      <xdr:row>117</xdr:row>
      <xdr:rowOff>19050</xdr:rowOff>
    </xdr:to>
    <xdr:sp>
      <xdr:nvSpPr>
        <xdr:cNvPr id="1212" name="Line 1212"/>
        <xdr:cNvSpPr>
          <a:spLocks/>
        </xdr:cNvSpPr>
      </xdr:nvSpPr>
      <xdr:spPr>
        <a:xfrm>
          <a:off x="5572125" y="20754975"/>
          <a:ext cx="828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115</xdr:row>
      <xdr:rowOff>0</xdr:rowOff>
    </xdr:from>
    <xdr:to>
      <xdr:col>10</xdr:col>
      <xdr:colOff>409575</xdr:colOff>
      <xdr:row>119</xdr:row>
      <xdr:rowOff>104775</xdr:rowOff>
    </xdr:to>
    <xdr:sp>
      <xdr:nvSpPr>
        <xdr:cNvPr id="1213" name="Line 1213"/>
        <xdr:cNvSpPr>
          <a:spLocks/>
        </xdr:cNvSpPr>
      </xdr:nvSpPr>
      <xdr:spPr>
        <a:xfrm>
          <a:off x="4991100" y="20745450"/>
          <a:ext cx="16192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131</xdr:row>
      <xdr:rowOff>9525</xdr:rowOff>
    </xdr:from>
    <xdr:to>
      <xdr:col>2</xdr:col>
      <xdr:colOff>571500</xdr:colOff>
      <xdr:row>131</xdr:row>
      <xdr:rowOff>9525</xdr:rowOff>
    </xdr:to>
    <xdr:sp>
      <xdr:nvSpPr>
        <xdr:cNvPr id="1214" name="Line 1214"/>
        <xdr:cNvSpPr>
          <a:spLocks/>
        </xdr:cNvSpPr>
      </xdr:nvSpPr>
      <xdr:spPr>
        <a:xfrm>
          <a:off x="838200" y="23345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71</xdr:row>
      <xdr:rowOff>95250</xdr:rowOff>
    </xdr:from>
    <xdr:to>
      <xdr:col>52</xdr:col>
      <xdr:colOff>190500</xdr:colOff>
      <xdr:row>74</xdr:row>
      <xdr:rowOff>57150</xdr:rowOff>
    </xdr:to>
    <xdr:sp>
      <xdr:nvSpPr>
        <xdr:cNvPr id="1215" name="Line 1215"/>
        <xdr:cNvSpPr>
          <a:spLocks/>
        </xdr:cNvSpPr>
      </xdr:nvSpPr>
      <xdr:spPr>
        <a:xfrm flipV="1">
          <a:off x="32004000" y="13677900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457200</xdr:colOff>
      <xdr:row>80</xdr:row>
      <xdr:rowOff>66675</xdr:rowOff>
    </xdr:from>
    <xdr:to>
      <xdr:col>65</xdr:col>
      <xdr:colOff>9525</xdr:colOff>
      <xdr:row>81</xdr:row>
      <xdr:rowOff>152400</xdr:rowOff>
    </xdr:to>
    <xdr:sp>
      <xdr:nvSpPr>
        <xdr:cNvPr id="1216" name="Line 1216"/>
        <xdr:cNvSpPr>
          <a:spLocks/>
        </xdr:cNvSpPr>
      </xdr:nvSpPr>
      <xdr:spPr>
        <a:xfrm>
          <a:off x="39585900" y="15106650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81</xdr:row>
      <xdr:rowOff>152400</xdr:rowOff>
    </xdr:from>
    <xdr:to>
      <xdr:col>66</xdr:col>
      <xdr:colOff>238125</xdr:colOff>
      <xdr:row>82</xdr:row>
      <xdr:rowOff>0</xdr:rowOff>
    </xdr:to>
    <xdr:sp>
      <xdr:nvSpPr>
        <xdr:cNvPr id="1217" name="Line 1217"/>
        <xdr:cNvSpPr>
          <a:spLocks/>
        </xdr:cNvSpPr>
      </xdr:nvSpPr>
      <xdr:spPr>
        <a:xfrm flipV="1">
          <a:off x="39757350" y="1535430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190500</xdr:colOff>
      <xdr:row>69</xdr:row>
      <xdr:rowOff>76200</xdr:rowOff>
    </xdr:from>
    <xdr:to>
      <xdr:col>65</xdr:col>
      <xdr:colOff>276225</xdr:colOff>
      <xdr:row>69</xdr:row>
      <xdr:rowOff>142875</xdr:rowOff>
    </xdr:to>
    <xdr:sp>
      <xdr:nvSpPr>
        <xdr:cNvPr id="1218" name="Rectangle 1218"/>
        <xdr:cNvSpPr>
          <a:spLocks/>
        </xdr:cNvSpPr>
      </xdr:nvSpPr>
      <xdr:spPr>
        <a:xfrm>
          <a:off x="39928800" y="13335000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66</xdr:row>
      <xdr:rowOff>28575</xdr:rowOff>
    </xdr:from>
    <xdr:to>
      <xdr:col>65</xdr:col>
      <xdr:colOff>219075</xdr:colOff>
      <xdr:row>69</xdr:row>
      <xdr:rowOff>66675</xdr:rowOff>
    </xdr:to>
    <xdr:sp>
      <xdr:nvSpPr>
        <xdr:cNvPr id="1219" name="Line 1219"/>
        <xdr:cNvSpPr>
          <a:spLocks/>
        </xdr:cNvSpPr>
      </xdr:nvSpPr>
      <xdr:spPr>
        <a:xfrm flipH="1" flipV="1">
          <a:off x="39947850" y="12801600"/>
          <a:ext cx="9525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68</xdr:row>
      <xdr:rowOff>0</xdr:rowOff>
    </xdr:from>
    <xdr:to>
      <xdr:col>66</xdr:col>
      <xdr:colOff>19050</xdr:colOff>
      <xdr:row>68</xdr:row>
      <xdr:rowOff>133350</xdr:rowOff>
    </xdr:to>
    <xdr:sp>
      <xdr:nvSpPr>
        <xdr:cNvPr id="1220" name="Line 1220"/>
        <xdr:cNvSpPr>
          <a:spLocks/>
        </xdr:cNvSpPr>
      </xdr:nvSpPr>
      <xdr:spPr>
        <a:xfrm flipH="1">
          <a:off x="39966900" y="1309687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19050</xdr:colOff>
      <xdr:row>68</xdr:row>
      <xdr:rowOff>9525</xdr:rowOff>
    </xdr:from>
    <xdr:to>
      <xdr:col>67</xdr:col>
      <xdr:colOff>180975</xdr:colOff>
      <xdr:row>68</xdr:row>
      <xdr:rowOff>9525</xdr:rowOff>
    </xdr:to>
    <xdr:sp>
      <xdr:nvSpPr>
        <xdr:cNvPr id="1221" name="Line 1221"/>
        <xdr:cNvSpPr>
          <a:spLocks/>
        </xdr:cNvSpPr>
      </xdr:nvSpPr>
      <xdr:spPr>
        <a:xfrm>
          <a:off x="40366950" y="13106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100</xdr:row>
      <xdr:rowOff>152400</xdr:rowOff>
    </xdr:from>
    <xdr:to>
      <xdr:col>35</xdr:col>
      <xdr:colOff>438150</xdr:colOff>
      <xdr:row>101</xdr:row>
      <xdr:rowOff>85725</xdr:rowOff>
    </xdr:to>
    <xdr:sp>
      <xdr:nvSpPr>
        <xdr:cNvPr id="1222" name="Line 1222"/>
        <xdr:cNvSpPr>
          <a:spLocks/>
        </xdr:cNvSpPr>
      </xdr:nvSpPr>
      <xdr:spPr>
        <a:xfrm>
          <a:off x="20831175" y="18468975"/>
          <a:ext cx="1057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238125</xdr:colOff>
      <xdr:row>40</xdr:row>
      <xdr:rowOff>47625</xdr:rowOff>
    </xdr:from>
    <xdr:to>
      <xdr:col>62</xdr:col>
      <xdr:colOff>466725</xdr:colOff>
      <xdr:row>41</xdr:row>
      <xdr:rowOff>123825</xdr:rowOff>
    </xdr:to>
    <xdr:sp>
      <xdr:nvSpPr>
        <xdr:cNvPr id="1223" name="Rectangle 1223"/>
        <xdr:cNvSpPr>
          <a:spLocks/>
        </xdr:cNvSpPr>
      </xdr:nvSpPr>
      <xdr:spPr>
        <a:xfrm>
          <a:off x="38147625" y="8610600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304800</xdr:colOff>
      <xdr:row>40</xdr:row>
      <xdr:rowOff>47625</xdr:rowOff>
    </xdr:from>
    <xdr:to>
      <xdr:col>62</xdr:col>
      <xdr:colOff>228600</xdr:colOff>
      <xdr:row>41</xdr:row>
      <xdr:rowOff>0</xdr:rowOff>
    </xdr:to>
    <xdr:sp>
      <xdr:nvSpPr>
        <xdr:cNvPr id="1224" name="Line 1224"/>
        <xdr:cNvSpPr>
          <a:spLocks/>
        </xdr:cNvSpPr>
      </xdr:nvSpPr>
      <xdr:spPr>
        <a:xfrm flipH="1" flipV="1">
          <a:off x="37604700" y="8610600"/>
          <a:ext cx="5334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48</xdr:row>
      <xdr:rowOff>114300</xdr:rowOff>
    </xdr:from>
    <xdr:to>
      <xdr:col>63</xdr:col>
      <xdr:colOff>314325</xdr:colOff>
      <xdr:row>50</xdr:row>
      <xdr:rowOff>28575</xdr:rowOff>
    </xdr:to>
    <xdr:sp>
      <xdr:nvSpPr>
        <xdr:cNvPr id="1225" name="Rectangle 1225"/>
        <xdr:cNvSpPr>
          <a:spLocks/>
        </xdr:cNvSpPr>
      </xdr:nvSpPr>
      <xdr:spPr>
        <a:xfrm>
          <a:off x="38604825" y="9972675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314325</xdr:colOff>
      <xdr:row>49</xdr:row>
      <xdr:rowOff>114300</xdr:rowOff>
    </xdr:from>
    <xdr:to>
      <xdr:col>65</xdr:col>
      <xdr:colOff>9525</xdr:colOff>
      <xdr:row>49</xdr:row>
      <xdr:rowOff>142875</xdr:rowOff>
    </xdr:to>
    <xdr:sp>
      <xdr:nvSpPr>
        <xdr:cNvPr id="1226" name="Line 1226"/>
        <xdr:cNvSpPr>
          <a:spLocks/>
        </xdr:cNvSpPr>
      </xdr:nvSpPr>
      <xdr:spPr>
        <a:xfrm flipV="1">
          <a:off x="38833425" y="10134600"/>
          <a:ext cx="914400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314325</xdr:colOff>
      <xdr:row>41</xdr:row>
      <xdr:rowOff>114300</xdr:rowOff>
    </xdr:from>
    <xdr:to>
      <xdr:col>63</xdr:col>
      <xdr:colOff>190500</xdr:colOff>
      <xdr:row>48</xdr:row>
      <xdr:rowOff>104775</xdr:rowOff>
    </xdr:to>
    <xdr:sp>
      <xdr:nvSpPr>
        <xdr:cNvPr id="1227" name="Line 1227"/>
        <xdr:cNvSpPr>
          <a:spLocks/>
        </xdr:cNvSpPr>
      </xdr:nvSpPr>
      <xdr:spPr>
        <a:xfrm flipH="1" flipV="1">
          <a:off x="38223825" y="8839200"/>
          <a:ext cx="485775" cy="1123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600075</xdr:colOff>
      <xdr:row>54</xdr:row>
      <xdr:rowOff>9525</xdr:rowOff>
    </xdr:from>
    <xdr:to>
      <xdr:col>62</xdr:col>
      <xdr:colOff>581025</xdr:colOff>
      <xdr:row>54</xdr:row>
      <xdr:rowOff>9525</xdr:rowOff>
    </xdr:to>
    <xdr:sp>
      <xdr:nvSpPr>
        <xdr:cNvPr id="1228" name="Line 1228"/>
        <xdr:cNvSpPr>
          <a:spLocks/>
        </xdr:cNvSpPr>
      </xdr:nvSpPr>
      <xdr:spPr>
        <a:xfrm>
          <a:off x="37899975" y="10839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590550</xdr:colOff>
      <xdr:row>51</xdr:row>
      <xdr:rowOff>133350</xdr:rowOff>
    </xdr:from>
    <xdr:to>
      <xdr:col>63</xdr:col>
      <xdr:colOff>333375</xdr:colOff>
      <xdr:row>54</xdr:row>
      <xdr:rowOff>9525</xdr:rowOff>
    </xdr:to>
    <xdr:sp>
      <xdr:nvSpPr>
        <xdr:cNvPr id="1229" name="Line 1229"/>
        <xdr:cNvSpPr>
          <a:spLocks/>
        </xdr:cNvSpPr>
      </xdr:nvSpPr>
      <xdr:spPr>
        <a:xfrm flipV="1">
          <a:off x="38500050" y="10477500"/>
          <a:ext cx="352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</xdr:colOff>
      <xdr:row>45</xdr:row>
      <xdr:rowOff>0</xdr:rowOff>
    </xdr:from>
    <xdr:to>
      <xdr:col>62</xdr:col>
      <xdr:colOff>552450</xdr:colOff>
      <xdr:row>45</xdr:row>
      <xdr:rowOff>38100</xdr:rowOff>
    </xdr:to>
    <xdr:sp>
      <xdr:nvSpPr>
        <xdr:cNvPr id="1230" name="Line 1230"/>
        <xdr:cNvSpPr>
          <a:spLocks/>
        </xdr:cNvSpPr>
      </xdr:nvSpPr>
      <xdr:spPr>
        <a:xfrm>
          <a:off x="37919025" y="937260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152400</xdr:rowOff>
    </xdr:from>
    <xdr:to>
      <xdr:col>62</xdr:col>
      <xdr:colOff>28575</xdr:colOff>
      <xdr:row>41</xdr:row>
      <xdr:rowOff>152400</xdr:rowOff>
    </xdr:to>
    <xdr:sp>
      <xdr:nvSpPr>
        <xdr:cNvPr id="1231" name="Line 1231"/>
        <xdr:cNvSpPr>
          <a:spLocks/>
        </xdr:cNvSpPr>
      </xdr:nvSpPr>
      <xdr:spPr>
        <a:xfrm>
          <a:off x="37299900" y="8877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40</xdr:row>
      <xdr:rowOff>152400</xdr:rowOff>
    </xdr:from>
    <xdr:to>
      <xdr:col>62</xdr:col>
      <xdr:colOff>171450</xdr:colOff>
      <xdr:row>42</xdr:row>
      <xdr:rowOff>0</xdr:rowOff>
    </xdr:to>
    <xdr:sp>
      <xdr:nvSpPr>
        <xdr:cNvPr id="1232" name="Line 1232"/>
        <xdr:cNvSpPr>
          <a:spLocks/>
        </xdr:cNvSpPr>
      </xdr:nvSpPr>
      <xdr:spPr>
        <a:xfrm flipV="1">
          <a:off x="37928550" y="8715375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533400</xdr:colOff>
      <xdr:row>82</xdr:row>
      <xdr:rowOff>85725</xdr:rowOff>
    </xdr:from>
    <xdr:to>
      <xdr:col>52</xdr:col>
      <xdr:colOff>533400</xdr:colOff>
      <xdr:row>88</xdr:row>
      <xdr:rowOff>19050</xdr:rowOff>
    </xdr:to>
    <xdr:sp>
      <xdr:nvSpPr>
        <xdr:cNvPr id="1233" name="Rectangle 1233"/>
        <xdr:cNvSpPr>
          <a:spLocks/>
        </xdr:cNvSpPr>
      </xdr:nvSpPr>
      <xdr:spPr>
        <a:xfrm>
          <a:off x="31737300" y="15449550"/>
          <a:ext cx="609600" cy="904875"/>
        </a:xfrm>
        <a:prstGeom prst="rect">
          <a:avLst/>
        </a:prstGeom>
        <a:solidFill>
          <a:srgbClr val="FF00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Детский сад "Теремок" для детей до 3-х лет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52</xdr:col>
      <xdr:colOff>247650</xdr:colOff>
      <xdr:row>75</xdr:row>
      <xdr:rowOff>57150</xdr:rowOff>
    </xdr:from>
    <xdr:to>
      <xdr:col>58</xdr:col>
      <xdr:colOff>104775</xdr:colOff>
      <xdr:row>75</xdr:row>
      <xdr:rowOff>66675</xdr:rowOff>
    </xdr:to>
    <xdr:sp>
      <xdr:nvSpPr>
        <xdr:cNvPr id="1234" name="Line 1234"/>
        <xdr:cNvSpPr>
          <a:spLocks/>
        </xdr:cNvSpPr>
      </xdr:nvSpPr>
      <xdr:spPr>
        <a:xfrm flipH="1" flipV="1">
          <a:off x="32061150" y="14287500"/>
          <a:ext cx="3514725" cy="95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75</xdr:row>
      <xdr:rowOff>47625</xdr:rowOff>
    </xdr:from>
    <xdr:to>
      <xdr:col>52</xdr:col>
      <xdr:colOff>171450</xdr:colOff>
      <xdr:row>82</xdr:row>
      <xdr:rowOff>85725</xdr:rowOff>
    </xdr:to>
    <xdr:sp>
      <xdr:nvSpPr>
        <xdr:cNvPr id="1235" name="Line 1235"/>
        <xdr:cNvSpPr>
          <a:spLocks/>
        </xdr:cNvSpPr>
      </xdr:nvSpPr>
      <xdr:spPr>
        <a:xfrm>
          <a:off x="31984950" y="14277975"/>
          <a:ext cx="0" cy="11715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180975</xdr:colOff>
      <xdr:row>79</xdr:row>
      <xdr:rowOff>9525</xdr:rowOff>
    </xdr:from>
    <xdr:to>
      <xdr:col>53</xdr:col>
      <xdr:colOff>581025</xdr:colOff>
      <xdr:row>79</xdr:row>
      <xdr:rowOff>9525</xdr:rowOff>
    </xdr:to>
    <xdr:sp>
      <xdr:nvSpPr>
        <xdr:cNvPr id="1236" name="Line 1236"/>
        <xdr:cNvSpPr>
          <a:spLocks/>
        </xdr:cNvSpPr>
      </xdr:nvSpPr>
      <xdr:spPr>
        <a:xfrm>
          <a:off x="31994475" y="148875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58</xdr:row>
      <xdr:rowOff>152400</xdr:rowOff>
    </xdr:from>
    <xdr:to>
      <xdr:col>28</xdr:col>
      <xdr:colOff>9525</xdr:colOff>
      <xdr:row>59</xdr:row>
      <xdr:rowOff>0</xdr:rowOff>
    </xdr:to>
    <xdr:sp>
      <xdr:nvSpPr>
        <xdr:cNvPr id="1237" name="Line 1237"/>
        <xdr:cNvSpPr>
          <a:spLocks/>
        </xdr:cNvSpPr>
      </xdr:nvSpPr>
      <xdr:spPr>
        <a:xfrm>
          <a:off x="16497300" y="11630025"/>
          <a:ext cx="695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542925</xdr:colOff>
      <xdr:row>61</xdr:row>
      <xdr:rowOff>152400</xdr:rowOff>
    </xdr:from>
    <xdr:to>
      <xdr:col>26</xdr:col>
      <xdr:colOff>66675</xdr:colOff>
      <xdr:row>61</xdr:row>
      <xdr:rowOff>152400</xdr:rowOff>
    </xdr:to>
    <xdr:sp>
      <xdr:nvSpPr>
        <xdr:cNvPr id="1238" name="Line 1238"/>
        <xdr:cNvSpPr>
          <a:spLocks/>
        </xdr:cNvSpPr>
      </xdr:nvSpPr>
      <xdr:spPr>
        <a:xfrm>
          <a:off x="15287625" y="12115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142875</xdr:rowOff>
    </xdr:from>
    <xdr:to>
      <xdr:col>27</xdr:col>
      <xdr:colOff>161925</xdr:colOff>
      <xdr:row>61</xdr:row>
      <xdr:rowOff>0</xdr:rowOff>
    </xdr:to>
    <xdr:sp>
      <xdr:nvSpPr>
        <xdr:cNvPr id="1239" name="Line 1239"/>
        <xdr:cNvSpPr>
          <a:spLocks/>
        </xdr:cNvSpPr>
      </xdr:nvSpPr>
      <xdr:spPr>
        <a:xfrm flipV="1">
          <a:off x="15982950" y="11944350"/>
          <a:ext cx="75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56</xdr:row>
      <xdr:rowOff>152400</xdr:rowOff>
    </xdr:from>
    <xdr:to>
      <xdr:col>28</xdr:col>
      <xdr:colOff>66675</xdr:colOff>
      <xdr:row>58</xdr:row>
      <xdr:rowOff>152400</xdr:rowOff>
    </xdr:to>
    <xdr:sp>
      <xdr:nvSpPr>
        <xdr:cNvPr id="1240" name="Line 1240"/>
        <xdr:cNvSpPr>
          <a:spLocks/>
        </xdr:cNvSpPr>
      </xdr:nvSpPr>
      <xdr:spPr>
        <a:xfrm flipH="1">
          <a:off x="16764000" y="11306175"/>
          <a:ext cx="485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56</xdr:row>
      <xdr:rowOff>152400</xdr:rowOff>
    </xdr:from>
    <xdr:to>
      <xdr:col>29</xdr:col>
      <xdr:colOff>142875</xdr:colOff>
      <xdr:row>57</xdr:row>
      <xdr:rowOff>0</xdr:rowOff>
    </xdr:to>
    <xdr:sp>
      <xdr:nvSpPr>
        <xdr:cNvPr id="1241" name="Line 1241"/>
        <xdr:cNvSpPr>
          <a:spLocks/>
        </xdr:cNvSpPr>
      </xdr:nvSpPr>
      <xdr:spPr>
        <a:xfrm>
          <a:off x="17249775" y="113061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247650</xdr:colOff>
      <xdr:row>75</xdr:row>
      <xdr:rowOff>57150</xdr:rowOff>
    </xdr:from>
    <xdr:to>
      <xdr:col>55</xdr:col>
      <xdr:colOff>276225</xdr:colOff>
      <xdr:row>76</xdr:row>
      <xdr:rowOff>57150</xdr:rowOff>
    </xdr:to>
    <xdr:sp>
      <xdr:nvSpPr>
        <xdr:cNvPr id="1242" name="Line 1242"/>
        <xdr:cNvSpPr>
          <a:spLocks/>
        </xdr:cNvSpPr>
      </xdr:nvSpPr>
      <xdr:spPr>
        <a:xfrm flipH="1" flipV="1">
          <a:off x="33889950" y="14287500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390525</xdr:colOff>
      <xdr:row>121</xdr:row>
      <xdr:rowOff>28575</xdr:rowOff>
    </xdr:from>
    <xdr:to>
      <xdr:col>35</xdr:col>
      <xdr:colOff>419100</xdr:colOff>
      <xdr:row>126</xdr:row>
      <xdr:rowOff>133350</xdr:rowOff>
    </xdr:to>
    <xdr:sp>
      <xdr:nvSpPr>
        <xdr:cNvPr id="1243" name="Rectangle 1243"/>
        <xdr:cNvSpPr>
          <a:spLocks/>
        </xdr:cNvSpPr>
      </xdr:nvSpPr>
      <xdr:spPr>
        <a:xfrm>
          <a:off x="21231225" y="21745575"/>
          <a:ext cx="638175" cy="914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Тир РОВД</a:t>
          </a:r>
        </a:p>
      </xdr:txBody>
    </xdr:sp>
    <xdr:clientData/>
  </xdr:twoCellAnchor>
  <xdr:twoCellAnchor>
    <xdr:from>
      <xdr:col>33</xdr:col>
      <xdr:colOff>561975</xdr:colOff>
      <xdr:row>125</xdr:row>
      <xdr:rowOff>38100</xdr:rowOff>
    </xdr:from>
    <xdr:to>
      <xdr:col>34</xdr:col>
      <xdr:colOff>85725</xdr:colOff>
      <xdr:row>126</xdr:row>
      <xdr:rowOff>19050</xdr:rowOff>
    </xdr:to>
    <xdr:sp>
      <xdr:nvSpPr>
        <xdr:cNvPr id="1244" name="Line 1244"/>
        <xdr:cNvSpPr>
          <a:spLocks/>
        </xdr:cNvSpPr>
      </xdr:nvSpPr>
      <xdr:spPr>
        <a:xfrm>
          <a:off x="20793075" y="224028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523875</xdr:colOff>
      <xdr:row>125</xdr:row>
      <xdr:rowOff>19050</xdr:rowOff>
    </xdr:from>
    <xdr:to>
      <xdr:col>34</xdr:col>
      <xdr:colOff>133350</xdr:colOff>
      <xdr:row>126</xdr:row>
      <xdr:rowOff>95250</xdr:rowOff>
    </xdr:to>
    <xdr:sp>
      <xdr:nvSpPr>
        <xdr:cNvPr id="1245" name="Line 1245"/>
        <xdr:cNvSpPr>
          <a:spLocks/>
        </xdr:cNvSpPr>
      </xdr:nvSpPr>
      <xdr:spPr>
        <a:xfrm flipH="1">
          <a:off x="20754975" y="2238375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124</xdr:row>
      <xdr:rowOff>47625</xdr:rowOff>
    </xdr:from>
    <xdr:to>
      <xdr:col>32</xdr:col>
      <xdr:colOff>123825</xdr:colOff>
      <xdr:row>126</xdr:row>
      <xdr:rowOff>85725</xdr:rowOff>
    </xdr:to>
    <xdr:sp>
      <xdr:nvSpPr>
        <xdr:cNvPr id="1246" name="Line 1246"/>
        <xdr:cNvSpPr>
          <a:spLocks/>
        </xdr:cNvSpPr>
      </xdr:nvSpPr>
      <xdr:spPr>
        <a:xfrm>
          <a:off x="19707225" y="22250400"/>
          <a:ext cx="38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125</xdr:row>
      <xdr:rowOff>38100</xdr:rowOff>
    </xdr:from>
    <xdr:to>
      <xdr:col>32</xdr:col>
      <xdr:colOff>276225</xdr:colOff>
      <xdr:row>125</xdr:row>
      <xdr:rowOff>85725</xdr:rowOff>
    </xdr:to>
    <xdr:sp>
      <xdr:nvSpPr>
        <xdr:cNvPr id="1247" name="Line 1247"/>
        <xdr:cNvSpPr>
          <a:spLocks/>
        </xdr:cNvSpPr>
      </xdr:nvSpPr>
      <xdr:spPr>
        <a:xfrm flipH="1">
          <a:off x="19497675" y="22402800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333375</xdr:colOff>
      <xdr:row>124</xdr:row>
      <xdr:rowOff>9525</xdr:rowOff>
    </xdr:from>
    <xdr:to>
      <xdr:col>32</xdr:col>
      <xdr:colOff>552450</xdr:colOff>
      <xdr:row>127</xdr:row>
      <xdr:rowOff>38100</xdr:rowOff>
    </xdr:to>
    <xdr:sp>
      <xdr:nvSpPr>
        <xdr:cNvPr id="1248" name="Line 1248"/>
        <xdr:cNvSpPr>
          <a:spLocks/>
        </xdr:cNvSpPr>
      </xdr:nvSpPr>
      <xdr:spPr>
        <a:xfrm flipH="1" flipV="1">
          <a:off x="19954875" y="22212300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126</xdr:row>
      <xdr:rowOff>28575</xdr:rowOff>
    </xdr:from>
    <xdr:to>
      <xdr:col>32</xdr:col>
      <xdr:colOff>66675</xdr:colOff>
      <xdr:row>127</xdr:row>
      <xdr:rowOff>104775</xdr:rowOff>
    </xdr:to>
    <xdr:sp>
      <xdr:nvSpPr>
        <xdr:cNvPr id="1249" name="Line 1249"/>
        <xdr:cNvSpPr>
          <a:spLocks/>
        </xdr:cNvSpPr>
      </xdr:nvSpPr>
      <xdr:spPr>
        <a:xfrm flipH="1" flipV="1">
          <a:off x="19316700" y="22555200"/>
          <a:ext cx="3714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124</xdr:row>
      <xdr:rowOff>57150</xdr:rowOff>
    </xdr:from>
    <xdr:to>
      <xdr:col>34</xdr:col>
      <xdr:colOff>9525</xdr:colOff>
      <xdr:row>127</xdr:row>
      <xdr:rowOff>57150</xdr:rowOff>
    </xdr:to>
    <xdr:sp>
      <xdr:nvSpPr>
        <xdr:cNvPr id="1250" name="Line 1250"/>
        <xdr:cNvSpPr>
          <a:spLocks/>
        </xdr:cNvSpPr>
      </xdr:nvSpPr>
      <xdr:spPr>
        <a:xfrm flipV="1">
          <a:off x="20412075" y="22259925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361950</xdr:colOff>
      <xdr:row>123</xdr:row>
      <xdr:rowOff>142875</xdr:rowOff>
    </xdr:from>
    <xdr:to>
      <xdr:col>35</xdr:col>
      <xdr:colOff>581025</xdr:colOff>
      <xdr:row>124</xdr:row>
      <xdr:rowOff>47625</xdr:rowOff>
    </xdr:to>
    <xdr:sp>
      <xdr:nvSpPr>
        <xdr:cNvPr id="1251" name="Line 1251"/>
        <xdr:cNvSpPr>
          <a:spLocks/>
        </xdr:cNvSpPr>
      </xdr:nvSpPr>
      <xdr:spPr>
        <a:xfrm flipH="1" flipV="1">
          <a:off x="21812250" y="22183725"/>
          <a:ext cx="2190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123</xdr:row>
      <xdr:rowOff>19050</xdr:rowOff>
    </xdr:from>
    <xdr:to>
      <xdr:col>36</xdr:col>
      <xdr:colOff>514350</xdr:colOff>
      <xdr:row>123</xdr:row>
      <xdr:rowOff>19050</xdr:rowOff>
    </xdr:to>
    <xdr:sp>
      <xdr:nvSpPr>
        <xdr:cNvPr id="1252" name="Line 1252"/>
        <xdr:cNvSpPr>
          <a:spLocks/>
        </xdr:cNvSpPr>
      </xdr:nvSpPr>
      <xdr:spPr>
        <a:xfrm>
          <a:off x="22059900" y="22059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352425</xdr:colOff>
      <xdr:row>121</xdr:row>
      <xdr:rowOff>133350</xdr:rowOff>
    </xdr:from>
    <xdr:to>
      <xdr:col>35</xdr:col>
      <xdr:colOff>361950</xdr:colOff>
      <xdr:row>123</xdr:row>
      <xdr:rowOff>142875</xdr:rowOff>
    </xdr:to>
    <xdr:sp>
      <xdr:nvSpPr>
        <xdr:cNvPr id="1253" name="Line 1253"/>
        <xdr:cNvSpPr>
          <a:spLocks/>
        </xdr:cNvSpPr>
      </xdr:nvSpPr>
      <xdr:spPr>
        <a:xfrm flipH="1" flipV="1">
          <a:off x="21802725" y="21850350"/>
          <a:ext cx="95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121</xdr:row>
      <xdr:rowOff>57150</xdr:rowOff>
    </xdr:from>
    <xdr:to>
      <xdr:col>35</xdr:col>
      <xdr:colOff>352425</xdr:colOff>
      <xdr:row>121</xdr:row>
      <xdr:rowOff>123825</xdr:rowOff>
    </xdr:to>
    <xdr:sp>
      <xdr:nvSpPr>
        <xdr:cNvPr id="1254" name="Line 1254"/>
        <xdr:cNvSpPr>
          <a:spLocks/>
        </xdr:cNvSpPr>
      </xdr:nvSpPr>
      <xdr:spPr>
        <a:xfrm flipH="1" flipV="1">
          <a:off x="21240750" y="21774150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120</xdr:row>
      <xdr:rowOff>9525</xdr:rowOff>
    </xdr:from>
    <xdr:to>
      <xdr:col>34</xdr:col>
      <xdr:colOff>419100</xdr:colOff>
      <xdr:row>121</xdr:row>
      <xdr:rowOff>66675</xdr:rowOff>
    </xdr:to>
    <xdr:sp>
      <xdr:nvSpPr>
        <xdr:cNvPr id="1255" name="Line 1255"/>
        <xdr:cNvSpPr>
          <a:spLocks/>
        </xdr:cNvSpPr>
      </xdr:nvSpPr>
      <xdr:spPr>
        <a:xfrm flipH="1" flipV="1">
          <a:off x="21069300" y="21564600"/>
          <a:ext cx="1905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352425</xdr:colOff>
      <xdr:row>121</xdr:row>
      <xdr:rowOff>19050</xdr:rowOff>
    </xdr:from>
    <xdr:to>
      <xdr:col>35</xdr:col>
      <xdr:colOff>581025</xdr:colOff>
      <xdr:row>122</xdr:row>
      <xdr:rowOff>152400</xdr:rowOff>
    </xdr:to>
    <xdr:sp>
      <xdr:nvSpPr>
        <xdr:cNvPr id="1256" name="Line 1256"/>
        <xdr:cNvSpPr>
          <a:spLocks/>
        </xdr:cNvSpPr>
      </xdr:nvSpPr>
      <xdr:spPr>
        <a:xfrm flipV="1">
          <a:off x="21802725" y="21736050"/>
          <a:ext cx="228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121</xdr:row>
      <xdr:rowOff>9525</xdr:rowOff>
    </xdr:from>
    <xdr:to>
      <xdr:col>35</xdr:col>
      <xdr:colOff>600075</xdr:colOff>
      <xdr:row>124</xdr:row>
      <xdr:rowOff>0</xdr:rowOff>
    </xdr:to>
    <xdr:sp>
      <xdr:nvSpPr>
        <xdr:cNvPr id="1257" name="Line 1257"/>
        <xdr:cNvSpPr>
          <a:spLocks/>
        </xdr:cNvSpPr>
      </xdr:nvSpPr>
      <xdr:spPr>
        <a:xfrm flipV="1">
          <a:off x="21897975" y="21726525"/>
          <a:ext cx="152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58</xdr:row>
      <xdr:rowOff>47625</xdr:rowOff>
    </xdr:from>
    <xdr:to>
      <xdr:col>24</xdr:col>
      <xdr:colOff>466725</xdr:colOff>
      <xdr:row>63</xdr:row>
      <xdr:rowOff>76200</xdr:rowOff>
    </xdr:to>
    <xdr:sp>
      <xdr:nvSpPr>
        <xdr:cNvPr id="1258" name="Rectangle 1258"/>
        <xdr:cNvSpPr>
          <a:spLocks/>
        </xdr:cNvSpPr>
      </xdr:nvSpPr>
      <xdr:spPr>
        <a:xfrm>
          <a:off x="14601825" y="11525250"/>
          <a:ext cx="609600" cy="838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Новая поликлиника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276225</xdr:colOff>
      <xdr:row>64</xdr:row>
      <xdr:rowOff>9525</xdr:rowOff>
    </xdr:from>
    <xdr:to>
      <xdr:col>24</xdr:col>
      <xdr:colOff>247650</xdr:colOff>
      <xdr:row>69</xdr:row>
      <xdr:rowOff>76200</xdr:rowOff>
    </xdr:to>
    <xdr:sp>
      <xdr:nvSpPr>
        <xdr:cNvPr id="1259" name="Rectangle 1259"/>
        <xdr:cNvSpPr>
          <a:spLocks/>
        </xdr:cNvSpPr>
      </xdr:nvSpPr>
      <xdr:spPr>
        <a:xfrm rot="17438880">
          <a:off x="14411325" y="12458700"/>
          <a:ext cx="581025" cy="876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350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посещен   в смену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23</xdr:col>
      <xdr:colOff>466725</xdr:colOff>
      <xdr:row>62</xdr:row>
      <xdr:rowOff>123825</xdr:rowOff>
    </xdr:from>
    <xdr:to>
      <xdr:col>24</xdr:col>
      <xdr:colOff>438150</xdr:colOff>
      <xdr:row>64</xdr:row>
      <xdr:rowOff>38100</xdr:rowOff>
    </xdr:to>
    <xdr:sp>
      <xdr:nvSpPr>
        <xdr:cNvPr id="1260" name="AutoShape 1260"/>
        <xdr:cNvSpPr>
          <a:spLocks/>
        </xdr:cNvSpPr>
      </xdr:nvSpPr>
      <xdr:spPr>
        <a:xfrm rot="17514393">
          <a:off x="14601825" y="12249150"/>
          <a:ext cx="581025" cy="238125"/>
        </a:xfrm>
        <a:prstGeom prst="rtTriangl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58</xdr:row>
      <xdr:rowOff>104775</xdr:rowOff>
    </xdr:from>
    <xdr:to>
      <xdr:col>26</xdr:col>
      <xdr:colOff>285750</xdr:colOff>
      <xdr:row>58</xdr:row>
      <xdr:rowOff>114300</xdr:rowOff>
    </xdr:to>
    <xdr:sp>
      <xdr:nvSpPr>
        <xdr:cNvPr id="1261" name="Line 1261"/>
        <xdr:cNvSpPr>
          <a:spLocks/>
        </xdr:cNvSpPr>
      </xdr:nvSpPr>
      <xdr:spPr>
        <a:xfrm flipH="1">
          <a:off x="15220950" y="11582400"/>
          <a:ext cx="102870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42</xdr:row>
      <xdr:rowOff>38100</xdr:rowOff>
    </xdr:from>
    <xdr:to>
      <xdr:col>52</xdr:col>
      <xdr:colOff>542925</xdr:colOff>
      <xdr:row>42</xdr:row>
      <xdr:rowOff>104775</xdr:rowOff>
    </xdr:to>
    <xdr:sp>
      <xdr:nvSpPr>
        <xdr:cNvPr id="1262" name="Freeform 1262"/>
        <xdr:cNvSpPr>
          <a:spLocks/>
        </xdr:cNvSpPr>
      </xdr:nvSpPr>
      <xdr:spPr>
        <a:xfrm>
          <a:off x="32099250" y="8924925"/>
          <a:ext cx="257175" cy="66675"/>
        </a:xfrm>
        <a:custGeom>
          <a:pathLst>
            <a:path h="12" w="37">
              <a:moveTo>
                <a:pt x="12" y="2"/>
              </a:moveTo>
              <a:cubicBezTo>
                <a:pt x="24" y="1"/>
                <a:pt x="37" y="0"/>
                <a:pt x="35" y="1"/>
              </a:cubicBezTo>
              <a:cubicBezTo>
                <a:pt x="33" y="2"/>
                <a:pt x="2" y="8"/>
                <a:pt x="1" y="10"/>
              </a:cubicBezTo>
              <a:cubicBezTo>
                <a:pt x="0" y="12"/>
                <a:pt x="23" y="11"/>
                <a:pt x="28" y="1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504825</xdr:colOff>
      <xdr:row>42</xdr:row>
      <xdr:rowOff>95250</xdr:rowOff>
    </xdr:from>
    <xdr:to>
      <xdr:col>52</xdr:col>
      <xdr:colOff>266700</xdr:colOff>
      <xdr:row>42</xdr:row>
      <xdr:rowOff>114300</xdr:rowOff>
    </xdr:to>
    <xdr:sp>
      <xdr:nvSpPr>
        <xdr:cNvPr id="1263" name="Line 1263"/>
        <xdr:cNvSpPr>
          <a:spLocks/>
        </xdr:cNvSpPr>
      </xdr:nvSpPr>
      <xdr:spPr>
        <a:xfrm flipV="1">
          <a:off x="31099125" y="8982075"/>
          <a:ext cx="981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63</xdr:row>
      <xdr:rowOff>85725</xdr:rowOff>
    </xdr:from>
    <xdr:to>
      <xdr:col>52</xdr:col>
      <xdr:colOff>571500</xdr:colOff>
      <xdr:row>63</xdr:row>
      <xdr:rowOff>95250</xdr:rowOff>
    </xdr:to>
    <xdr:sp>
      <xdr:nvSpPr>
        <xdr:cNvPr id="1264" name="Line 1264"/>
        <xdr:cNvSpPr>
          <a:spLocks/>
        </xdr:cNvSpPr>
      </xdr:nvSpPr>
      <xdr:spPr>
        <a:xfrm flipV="1">
          <a:off x="32080200" y="12372975"/>
          <a:ext cx="3048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104775</xdr:rowOff>
    </xdr:from>
    <xdr:to>
      <xdr:col>53</xdr:col>
      <xdr:colOff>200025</xdr:colOff>
      <xdr:row>43</xdr:row>
      <xdr:rowOff>66675</xdr:rowOff>
    </xdr:to>
    <xdr:sp>
      <xdr:nvSpPr>
        <xdr:cNvPr id="1265" name="Line 1265"/>
        <xdr:cNvSpPr>
          <a:spLocks/>
        </xdr:cNvSpPr>
      </xdr:nvSpPr>
      <xdr:spPr>
        <a:xfrm flipV="1">
          <a:off x="32308800" y="8991600"/>
          <a:ext cx="314325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38100</xdr:colOff>
      <xdr:row>43</xdr:row>
      <xdr:rowOff>152400</xdr:rowOff>
    </xdr:from>
    <xdr:to>
      <xdr:col>54</xdr:col>
      <xdr:colOff>581025</xdr:colOff>
      <xdr:row>44</xdr:row>
      <xdr:rowOff>0</xdr:rowOff>
    </xdr:to>
    <xdr:sp>
      <xdr:nvSpPr>
        <xdr:cNvPr id="1266" name="Line 1266"/>
        <xdr:cNvSpPr>
          <a:spLocks/>
        </xdr:cNvSpPr>
      </xdr:nvSpPr>
      <xdr:spPr>
        <a:xfrm flipV="1">
          <a:off x="33070800" y="920115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43</xdr:row>
      <xdr:rowOff>0</xdr:rowOff>
    </xdr:from>
    <xdr:to>
      <xdr:col>54</xdr:col>
      <xdr:colOff>38100</xdr:colOff>
      <xdr:row>44</xdr:row>
      <xdr:rowOff>0</xdr:rowOff>
    </xdr:to>
    <xdr:sp>
      <xdr:nvSpPr>
        <xdr:cNvPr id="1267" name="Line 1267"/>
        <xdr:cNvSpPr>
          <a:spLocks/>
        </xdr:cNvSpPr>
      </xdr:nvSpPr>
      <xdr:spPr>
        <a:xfrm>
          <a:off x="32442150" y="9048750"/>
          <a:ext cx="628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</xdr:row>
      <xdr:rowOff>133350</xdr:rowOff>
    </xdr:from>
    <xdr:to>
      <xdr:col>5</xdr:col>
      <xdr:colOff>295275</xdr:colOff>
      <xdr:row>25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114675" y="4972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24</xdr:row>
      <xdr:rowOff>66675</xdr:rowOff>
    </xdr:from>
    <xdr:to>
      <xdr:col>5</xdr:col>
      <xdr:colOff>57150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733550" y="5067300"/>
          <a:ext cx="137160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</xdr:row>
      <xdr:rowOff>123825</xdr:rowOff>
    </xdr:from>
    <xdr:to>
      <xdr:col>2</xdr:col>
      <xdr:colOff>590550</xdr:colOff>
      <xdr:row>24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923925" y="3829050"/>
          <a:ext cx="885825" cy="12477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Детский сад "Теремок"
</a:t>
          </a:r>
        </a:p>
      </xdr:txBody>
    </xdr:sp>
    <xdr:clientData/>
  </xdr:twoCellAnchor>
  <xdr:twoCellAnchor>
    <xdr:from>
      <xdr:col>3</xdr:col>
      <xdr:colOff>9525</xdr:colOff>
      <xdr:row>26</xdr:row>
      <xdr:rowOff>9525</xdr:rowOff>
    </xdr:from>
    <xdr:to>
      <xdr:col>4</xdr:col>
      <xdr:colOff>95250</xdr:colOff>
      <xdr:row>26</xdr:row>
      <xdr:rowOff>9525</xdr:rowOff>
    </xdr:to>
    <xdr:sp>
      <xdr:nvSpPr>
        <xdr:cNvPr id="4" name="Line 4"/>
        <xdr:cNvSpPr>
          <a:spLocks/>
        </xdr:cNvSpPr>
      </xdr:nvSpPr>
      <xdr:spPr>
        <a:xfrm>
          <a:off x="1838325" y="5334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114300</xdr:rowOff>
    </xdr:from>
    <xdr:to>
      <xdr:col>4</xdr:col>
      <xdr:colOff>219075</xdr:colOff>
      <xdr:row>26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2533650" y="511492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20</xdr:row>
      <xdr:rowOff>9525</xdr:rowOff>
    </xdr:from>
    <xdr:to>
      <xdr:col>7</xdr:col>
      <xdr:colOff>66675</xdr:colOff>
      <xdr:row>20</xdr:row>
      <xdr:rowOff>9525</xdr:rowOff>
    </xdr:to>
    <xdr:sp>
      <xdr:nvSpPr>
        <xdr:cNvPr id="6" name="Line 6"/>
        <xdr:cNvSpPr>
          <a:spLocks/>
        </xdr:cNvSpPr>
      </xdr:nvSpPr>
      <xdr:spPr>
        <a:xfrm>
          <a:off x="3609975" y="4362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17</xdr:row>
      <xdr:rowOff>38100</xdr:rowOff>
    </xdr:from>
    <xdr:to>
      <xdr:col>5</xdr:col>
      <xdr:colOff>561975</xdr:colOff>
      <xdr:row>19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3248025" y="3905250"/>
          <a:ext cx="361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23</xdr:row>
      <xdr:rowOff>28575</xdr:rowOff>
    </xdr:from>
    <xdr:to>
      <xdr:col>7</xdr:col>
      <xdr:colOff>104775</xdr:colOff>
      <xdr:row>27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990975" y="4867275"/>
          <a:ext cx="381000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10</a:t>
          </a:r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5</xdr:col>
      <xdr:colOff>171450</xdr:colOff>
      <xdr:row>27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828800" y="563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24</xdr:row>
      <xdr:rowOff>66675</xdr:rowOff>
    </xdr:from>
    <xdr:to>
      <xdr:col>2</xdr:col>
      <xdr:colOff>523875</xdr:colOff>
      <xdr:row>25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743075" y="506730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38100</xdr:rowOff>
    </xdr:from>
    <xdr:to>
      <xdr:col>5</xdr:col>
      <xdr:colOff>161925</xdr:colOff>
      <xdr:row>32</xdr:row>
      <xdr:rowOff>19050</xdr:rowOff>
    </xdr:to>
    <xdr:sp>
      <xdr:nvSpPr>
        <xdr:cNvPr id="11" name="Line 21"/>
        <xdr:cNvSpPr>
          <a:spLocks/>
        </xdr:cNvSpPr>
      </xdr:nvSpPr>
      <xdr:spPr>
        <a:xfrm flipV="1">
          <a:off x="3209925" y="5200650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15</xdr:row>
      <xdr:rowOff>38100</xdr:rowOff>
    </xdr:from>
    <xdr:to>
      <xdr:col>5</xdr:col>
      <xdr:colOff>171450</xdr:colOff>
      <xdr:row>23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3219450" y="3581400"/>
          <a:ext cx="0" cy="1409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44</xdr:row>
      <xdr:rowOff>57150</xdr:rowOff>
    </xdr:from>
    <xdr:to>
      <xdr:col>3</xdr:col>
      <xdr:colOff>295275</xdr:colOff>
      <xdr:row>45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895475" y="8267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142875</xdr:rowOff>
    </xdr:from>
    <xdr:to>
      <xdr:col>3</xdr:col>
      <xdr:colOff>342900</xdr:colOff>
      <xdr:row>38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943100" y="7058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</xdr:row>
      <xdr:rowOff>38100</xdr:rowOff>
    </xdr:from>
    <xdr:to>
      <xdr:col>3</xdr:col>
      <xdr:colOff>438150</xdr:colOff>
      <xdr:row>24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038350" y="48482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114300</xdr:rowOff>
    </xdr:from>
    <xdr:to>
      <xdr:col>3</xdr:col>
      <xdr:colOff>495300</xdr:colOff>
      <xdr:row>17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095500" y="3629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133350</xdr:rowOff>
    </xdr:from>
    <xdr:to>
      <xdr:col>3</xdr:col>
      <xdr:colOff>542925</xdr:colOff>
      <xdr:row>9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2143125" y="2352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104775</xdr:rowOff>
    </xdr:from>
    <xdr:to>
      <xdr:col>4</xdr:col>
      <xdr:colOff>161925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371725" y="2486025"/>
          <a:ext cx="228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19050</xdr:rowOff>
    </xdr:from>
    <xdr:to>
      <xdr:col>4</xdr:col>
      <xdr:colOff>219075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2324100" y="3533775"/>
          <a:ext cx="3333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13</xdr:row>
      <xdr:rowOff>9525</xdr:rowOff>
    </xdr:from>
    <xdr:to>
      <xdr:col>3</xdr:col>
      <xdr:colOff>276225</xdr:colOff>
      <xdr:row>16</xdr:row>
      <xdr:rowOff>47625</xdr:rowOff>
    </xdr:to>
    <xdr:sp>
      <xdr:nvSpPr>
        <xdr:cNvPr id="8" name="Line 8"/>
        <xdr:cNvSpPr>
          <a:spLocks/>
        </xdr:cNvSpPr>
      </xdr:nvSpPr>
      <xdr:spPr>
        <a:xfrm flipH="1" flipV="1">
          <a:off x="1666875" y="3200400"/>
          <a:ext cx="4381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123825</xdr:rowOff>
    </xdr:from>
    <xdr:to>
      <xdr:col>4</xdr:col>
      <xdr:colOff>47625</xdr:colOff>
      <xdr:row>23</xdr:row>
      <xdr:rowOff>104775</xdr:rowOff>
    </xdr:to>
    <xdr:sp>
      <xdr:nvSpPr>
        <xdr:cNvPr id="9" name="Line 9"/>
        <xdr:cNvSpPr>
          <a:spLocks/>
        </xdr:cNvSpPr>
      </xdr:nvSpPr>
      <xdr:spPr>
        <a:xfrm flipV="1">
          <a:off x="2266950" y="4772025"/>
          <a:ext cx="2190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152400</xdr:rowOff>
    </xdr:from>
    <xdr:to>
      <xdr:col>3</xdr:col>
      <xdr:colOff>200025</xdr:colOff>
      <xdr:row>24</xdr:row>
      <xdr:rowOff>19050</xdr:rowOff>
    </xdr:to>
    <xdr:sp>
      <xdr:nvSpPr>
        <xdr:cNvPr id="10" name="Line 10"/>
        <xdr:cNvSpPr>
          <a:spLocks/>
        </xdr:cNvSpPr>
      </xdr:nvSpPr>
      <xdr:spPr>
        <a:xfrm flipH="1" flipV="1">
          <a:off x="1685925" y="4962525"/>
          <a:ext cx="342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133350</xdr:rowOff>
    </xdr:from>
    <xdr:to>
      <xdr:col>3</xdr:col>
      <xdr:colOff>133350</xdr:colOff>
      <xdr:row>39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1181100" y="7210425"/>
          <a:ext cx="7810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40</xdr:row>
      <xdr:rowOff>66675</xdr:rowOff>
    </xdr:from>
    <xdr:to>
      <xdr:col>3</xdr:col>
      <xdr:colOff>571500</xdr:colOff>
      <xdr:row>41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2133600" y="7629525"/>
          <a:ext cx="266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38</xdr:row>
      <xdr:rowOff>57150</xdr:rowOff>
    </xdr:from>
    <xdr:to>
      <xdr:col>1</xdr:col>
      <xdr:colOff>571500</xdr:colOff>
      <xdr:row>41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819150" y="7296150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8
</a:t>
          </a:r>
        </a:p>
      </xdr:txBody>
    </xdr:sp>
    <xdr:clientData/>
  </xdr:twoCellAnchor>
  <xdr:twoCellAnchor>
    <xdr:from>
      <xdr:col>3</xdr:col>
      <xdr:colOff>571500</xdr:colOff>
      <xdr:row>37</xdr:row>
      <xdr:rowOff>123825</xdr:rowOff>
    </xdr:from>
    <xdr:to>
      <xdr:col>4</xdr:col>
      <xdr:colOff>323850</xdr:colOff>
      <xdr:row>40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2400300" y="7200900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21</xdr:row>
      <xdr:rowOff>57150</xdr:rowOff>
    </xdr:from>
    <xdr:to>
      <xdr:col>4</xdr:col>
      <xdr:colOff>409575</xdr:colOff>
      <xdr:row>24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2486025" y="4543425"/>
          <a:ext cx="361950" cy="4762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22</xdr:row>
      <xdr:rowOff>66675</xdr:rowOff>
    </xdr:from>
    <xdr:to>
      <xdr:col>2</xdr:col>
      <xdr:colOff>381000</xdr:colOff>
      <xdr:row>25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1238250" y="4714875"/>
          <a:ext cx="361950" cy="457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6
</a:t>
          </a:r>
        </a:p>
      </xdr:txBody>
    </xdr:sp>
    <xdr:clientData/>
  </xdr:twoCellAnchor>
  <xdr:twoCellAnchor>
    <xdr:from>
      <xdr:col>2</xdr:col>
      <xdr:colOff>85725</xdr:colOff>
      <xdr:row>8</xdr:row>
      <xdr:rowOff>152400</xdr:rowOff>
    </xdr:from>
    <xdr:to>
      <xdr:col>2</xdr:col>
      <xdr:colOff>447675</xdr:colOff>
      <xdr:row>14</xdr:row>
      <xdr:rowOff>66675</xdr:rowOff>
    </xdr:to>
    <xdr:sp>
      <xdr:nvSpPr>
        <xdr:cNvPr id="17" name="Rectangle 17"/>
        <xdr:cNvSpPr>
          <a:spLocks/>
        </xdr:cNvSpPr>
      </xdr:nvSpPr>
      <xdr:spPr>
        <a:xfrm>
          <a:off x="1304925" y="2533650"/>
          <a:ext cx="361950" cy="8858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4
</a:t>
          </a:r>
        </a:p>
      </xdr:txBody>
    </xdr:sp>
    <xdr:clientData/>
  </xdr:twoCellAnchor>
  <xdr:twoCellAnchor>
    <xdr:from>
      <xdr:col>4</xdr:col>
      <xdr:colOff>180975</xdr:colOff>
      <xdr:row>11</xdr:row>
      <xdr:rowOff>114300</xdr:rowOff>
    </xdr:from>
    <xdr:to>
      <xdr:col>4</xdr:col>
      <xdr:colOff>504825</xdr:colOff>
      <xdr:row>16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2619375" y="2981325"/>
          <a:ext cx="323850" cy="742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2</a:t>
          </a:r>
        </a:p>
      </xdr:txBody>
    </xdr:sp>
    <xdr:clientData/>
  </xdr:twoCellAnchor>
  <xdr:twoCellAnchor>
    <xdr:from>
      <xdr:col>4</xdr:col>
      <xdr:colOff>152400</xdr:colOff>
      <xdr:row>4</xdr:row>
      <xdr:rowOff>76200</xdr:rowOff>
    </xdr:from>
    <xdr:to>
      <xdr:col>4</xdr:col>
      <xdr:colOff>514350</xdr:colOff>
      <xdr:row>10</xdr:row>
      <xdr:rowOff>28575</xdr:rowOff>
    </xdr:to>
    <xdr:sp>
      <xdr:nvSpPr>
        <xdr:cNvPr id="19" name="Rectangle 19"/>
        <xdr:cNvSpPr>
          <a:spLocks/>
        </xdr:cNvSpPr>
      </xdr:nvSpPr>
      <xdr:spPr>
        <a:xfrm>
          <a:off x="2590800" y="1809750"/>
          <a:ext cx="361950" cy="923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>
          <a:off x="2438400" y="7886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40</xdr:row>
      <xdr:rowOff>142875</xdr:rowOff>
    </xdr:from>
    <xdr:to>
      <xdr:col>3</xdr:col>
      <xdr:colOff>600075</xdr:colOff>
      <xdr:row>42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219325" y="770572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41</xdr:row>
      <xdr:rowOff>9525</xdr:rowOff>
    </xdr:from>
    <xdr:to>
      <xdr:col>3</xdr:col>
      <xdr:colOff>104775</xdr:colOff>
      <xdr:row>41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1238250" y="7734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152400</xdr:rowOff>
    </xdr:from>
    <xdr:to>
      <xdr:col>3</xdr:col>
      <xdr:colOff>85725</xdr:colOff>
      <xdr:row>30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1228725" y="6096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266700</xdr:colOff>
      <xdr:row>32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1924050" y="6105525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27</xdr:row>
      <xdr:rowOff>19050</xdr:rowOff>
    </xdr:from>
    <xdr:to>
      <xdr:col>3</xdr:col>
      <xdr:colOff>76200</xdr:colOff>
      <xdr:row>27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09675" y="5476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66675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895475" y="49720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4</xdr:col>
      <xdr:colOff>600075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447925" y="5295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57150</xdr:rowOff>
    </xdr:from>
    <xdr:to>
      <xdr:col>4</xdr:col>
      <xdr:colOff>9525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2343150" y="4867275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333375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1228725" y="4314825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152400</xdr:rowOff>
    </xdr:from>
    <xdr:to>
      <xdr:col>5</xdr:col>
      <xdr:colOff>19050</xdr:colOff>
      <xdr:row>17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2438400" y="3990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95250</xdr:rowOff>
    </xdr:from>
    <xdr:to>
      <xdr:col>4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438400" y="360997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152400</xdr:rowOff>
    </xdr:from>
    <xdr:to>
      <xdr:col>3</xdr:col>
      <xdr:colOff>19050</xdr:colOff>
      <xdr:row>16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219200" y="3829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85725</xdr:rowOff>
    </xdr:from>
    <xdr:to>
      <xdr:col>3</xdr:col>
      <xdr:colOff>171450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838325" y="3600450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2457450" y="2209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152400</xdr:rowOff>
    </xdr:from>
    <xdr:to>
      <xdr:col>4</xdr:col>
      <xdr:colOff>19050</xdr:colOff>
      <xdr:row>8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2457450" y="2209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0</xdr:rowOff>
    </xdr:from>
    <xdr:to>
      <xdr:col>3</xdr:col>
      <xdr:colOff>514350</xdr:colOff>
      <xdr:row>13</xdr:row>
      <xdr:rowOff>104775</xdr:rowOff>
    </xdr:to>
    <xdr:sp>
      <xdr:nvSpPr>
        <xdr:cNvPr id="36" name="Rectangle 36"/>
        <xdr:cNvSpPr>
          <a:spLocks/>
        </xdr:cNvSpPr>
      </xdr:nvSpPr>
      <xdr:spPr>
        <a:xfrm>
          <a:off x="2124075" y="3028950"/>
          <a:ext cx="219075" cy="26670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19050</xdr:rowOff>
    </xdr:from>
    <xdr:to>
      <xdr:col>3</xdr:col>
      <xdr:colOff>314325</xdr:colOff>
      <xdr:row>41</xdr:row>
      <xdr:rowOff>85725</xdr:rowOff>
    </xdr:to>
    <xdr:sp>
      <xdr:nvSpPr>
        <xdr:cNvPr id="37" name="Rectangle 37"/>
        <xdr:cNvSpPr>
          <a:spLocks/>
        </xdr:cNvSpPr>
      </xdr:nvSpPr>
      <xdr:spPr>
        <a:xfrm>
          <a:off x="1914525" y="7581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37</xdr:row>
      <xdr:rowOff>123825</xdr:rowOff>
    </xdr:from>
    <xdr:to>
      <xdr:col>3</xdr:col>
      <xdr:colOff>561975</xdr:colOff>
      <xdr:row>38</xdr:row>
      <xdr:rowOff>38100</xdr:rowOff>
    </xdr:to>
    <xdr:sp>
      <xdr:nvSpPr>
        <xdr:cNvPr id="38" name="Line 38"/>
        <xdr:cNvSpPr>
          <a:spLocks/>
        </xdr:cNvSpPr>
      </xdr:nvSpPr>
      <xdr:spPr>
        <a:xfrm>
          <a:off x="2181225" y="7200900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38</xdr:row>
      <xdr:rowOff>38100</xdr:rowOff>
    </xdr:from>
    <xdr:to>
      <xdr:col>3</xdr:col>
      <xdr:colOff>219075</xdr:colOff>
      <xdr:row>40</xdr:row>
      <xdr:rowOff>9525</xdr:rowOff>
    </xdr:to>
    <xdr:sp>
      <xdr:nvSpPr>
        <xdr:cNvPr id="39" name="Line 39"/>
        <xdr:cNvSpPr>
          <a:spLocks/>
        </xdr:cNvSpPr>
      </xdr:nvSpPr>
      <xdr:spPr>
        <a:xfrm flipV="1">
          <a:off x="2038350" y="7277100"/>
          <a:ext cx="95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95250</xdr:rowOff>
    </xdr:from>
    <xdr:to>
      <xdr:col>3</xdr:col>
      <xdr:colOff>266700</xdr:colOff>
      <xdr:row>37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066925" y="6200775"/>
          <a:ext cx="28575" cy="876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28575</xdr:rowOff>
    </xdr:from>
    <xdr:to>
      <xdr:col>3</xdr:col>
      <xdr:colOff>352425</xdr:colOff>
      <xdr:row>31</xdr:row>
      <xdr:rowOff>104775</xdr:rowOff>
    </xdr:to>
    <xdr:sp>
      <xdr:nvSpPr>
        <xdr:cNvPr id="41" name="Rectangle 41"/>
        <xdr:cNvSpPr>
          <a:spLocks/>
        </xdr:cNvSpPr>
      </xdr:nvSpPr>
      <xdr:spPr>
        <a:xfrm>
          <a:off x="2028825" y="5972175"/>
          <a:ext cx="1524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123825</xdr:rowOff>
    </xdr:from>
    <xdr:to>
      <xdr:col>3</xdr:col>
      <xdr:colOff>142875</xdr:colOff>
      <xdr:row>30</xdr:row>
      <xdr:rowOff>47625</xdr:rowOff>
    </xdr:to>
    <xdr:sp>
      <xdr:nvSpPr>
        <xdr:cNvPr id="42" name="Line 42"/>
        <xdr:cNvSpPr>
          <a:spLocks/>
        </xdr:cNvSpPr>
      </xdr:nvSpPr>
      <xdr:spPr>
        <a:xfrm>
          <a:off x="1838325" y="590550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23</xdr:row>
      <xdr:rowOff>66675</xdr:rowOff>
    </xdr:from>
    <xdr:to>
      <xdr:col>2</xdr:col>
      <xdr:colOff>476250</xdr:colOff>
      <xdr:row>24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600200" y="48768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9525</xdr:rowOff>
    </xdr:from>
    <xdr:to>
      <xdr:col>2</xdr:col>
      <xdr:colOff>476250</xdr:colOff>
      <xdr:row>24</xdr:row>
      <xdr:rowOff>57150</xdr:rowOff>
    </xdr:to>
    <xdr:sp>
      <xdr:nvSpPr>
        <xdr:cNvPr id="44" name="Line 44"/>
        <xdr:cNvSpPr>
          <a:spLocks/>
        </xdr:cNvSpPr>
      </xdr:nvSpPr>
      <xdr:spPr>
        <a:xfrm flipH="1">
          <a:off x="1562100" y="4981575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133350</xdr:rowOff>
    </xdr:from>
    <xdr:to>
      <xdr:col>3</xdr:col>
      <xdr:colOff>323850</xdr:colOff>
      <xdr:row>9</xdr:row>
      <xdr:rowOff>95250</xdr:rowOff>
    </xdr:to>
    <xdr:sp>
      <xdr:nvSpPr>
        <xdr:cNvPr id="45" name="Line 45"/>
        <xdr:cNvSpPr>
          <a:spLocks/>
        </xdr:cNvSpPr>
      </xdr:nvSpPr>
      <xdr:spPr>
        <a:xfrm flipH="1">
          <a:off x="1647825" y="251460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85725</xdr:rowOff>
    </xdr:from>
    <xdr:to>
      <xdr:col>3</xdr:col>
      <xdr:colOff>552450</xdr:colOff>
      <xdr:row>5</xdr:row>
      <xdr:rowOff>152400</xdr:rowOff>
    </xdr:to>
    <xdr:sp>
      <xdr:nvSpPr>
        <xdr:cNvPr id="46" name="Rectangle 46"/>
        <xdr:cNvSpPr>
          <a:spLocks/>
        </xdr:cNvSpPr>
      </xdr:nvSpPr>
      <xdr:spPr>
        <a:xfrm>
          <a:off x="2152650" y="1819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152400</xdr:rowOff>
    </xdr:from>
    <xdr:to>
      <xdr:col>3</xdr:col>
      <xdr:colOff>438150</xdr:colOff>
      <xdr:row>7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2266950" y="20478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</xdr:row>
      <xdr:rowOff>57150</xdr:rowOff>
    </xdr:from>
    <xdr:to>
      <xdr:col>4</xdr:col>
      <xdr:colOff>152400</xdr:colOff>
      <xdr:row>5</xdr:row>
      <xdr:rowOff>57150</xdr:rowOff>
    </xdr:to>
    <xdr:sp>
      <xdr:nvSpPr>
        <xdr:cNvPr id="48" name="Line 48"/>
        <xdr:cNvSpPr>
          <a:spLocks/>
        </xdr:cNvSpPr>
      </xdr:nvSpPr>
      <xdr:spPr>
        <a:xfrm>
          <a:off x="2371725" y="195262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57150</xdr:rowOff>
    </xdr:from>
    <xdr:to>
      <xdr:col>5</xdr:col>
      <xdr:colOff>19050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2428875" y="1952625"/>
          <a:ext cx="638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152400</xdr:rowOff>
    </xdr:from>
    <xdr:to>
      <xdr:col>5</xdr:col>
      <xdr:colOff>0</xdr:colOff>
      <xdr:row>36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2447925" y="7067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0</xdr:rowOff>
    </xdr:from>
    <xdr:to>
      <xdr:col>4</xdr:col>
      <xdr:colOff>0</xdr:colOff>
      <xdr:row>37</xdr:row>
      <xdr:rowOff>152400</xdr:rowOff>
    </xdr:to>
    <xdr:sp>
      <xdr:nvSpPr>
        <xdr:cNvPr id="51" name="Line 51"/>
        <xdr:cNvSpPr>
          <a:spLocks/>
        </xdr:cNvSpPr>
      </xdr:nvSpPr>
      <xdr:spPr>
        <a:xfrm flipV="1">
          <a:off x="2257425" y="70770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39</xdr:row>
      <xdr:rowOff>28575</xdr:rowOff>
    </xdr:from>
    <xdr:to>
      <xdr:col>3</xdr:col>
      <xdr:colOff>219075</xdr:colOff>
      <xdr:row>40</xdr:row>
      <xdr:rowOff>9525</xdr:rowOff>
    </xdr:to>
    <xdr:sp>
      <xdr:nvSpPr>
        <xdr:cNvPr id="52" name="Line 52"/>
        <xdr:cNvSpPr>
          <a:spLocks/>
        </xdr:cNvSpPr>
      </xdr:nvSpPr>
      <xdr:spPr>
        <a:xfrm flipV="1">
          <a:off x="1495425" y="7429500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40</xdr:row>
      <xdr:rowOff>9525</xdr:rowOff>
    </xdr:from>
    <xdr:to>
      <xdr:col>2</xdr:col>
      <xdr:colOff>285750</xdr:colOff>
      <xdr:row>41</xdr:row>
      <xdr:rowOff>19050</xdr:rowOff>
    </xdr:to>
    <xdr:sp>
      <xdr:nvSpPr>
        <xdr:cNvPr id="53" name="Line 53"/>
        <xdr:cNvSpPr>
          <a:spLocks/>
        </xdr:cNvSpPr>
      </xdr:nvSpPr>
      <xdr:spPr>
        <a:xfrm>
          <a:off x="1504950" y="757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19050</xdr:colOff>
      <xdr:row>38</xdr:row>
      <xdr:rowOff>19050</xdr:rowOff>
    </xdr:to>
    <xdr:sp>
      <xdr:nvSpPr>
        <xdr:cNvPr id="54" name="Line 54"/>
        <xdr:cNvSpPr>
          <a:spLocks/>
        </xdr:cNvSpPr>
      </xdr:nvSpPr>
      <xdr:spPr>
        <a:xfrm>
          <a:off x="1238250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152400</xdr:rowOff>
    </xdr:from>
    <xdr:to>
      <xdr:col>2</xdr:col>
      <xdr:colOff>600075</xdr:colOff>
      <xdr:row>38</xdr:row>
      <xdr:rowOff>0</xdr:rowOff>
    </xdr:to>
    <xdr:sp>
      <xdr:nvSpPr>
        <xdr:cNvPr id="55" name="Line 55"/>
        <xdr:cNvSpPr>
          <a:spLocks/>
        </xdr:cNvSpPr>
      </xdr:nvSpPr>
      <xdr:spPr>
        <a:xfrm>
          <a:off x="1238250" y="722947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152400</xdr:rowOff>
    </xdr:from>
    <xdr:to>
      <xdr:col>2</xdr:col>
      <xdr:colOff>266700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1485900" y="7229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</xdr:row>
      <xdr:rowOff>19050</xdr:rowOff>
    </xdr:from>
    <xdr:to>
      <xdr:col>3</xdr:col>
      <xdr:colOff>371475</xdr:colOff>
      <xdr:row>23</xdr:row>
      <xdr:rowOff>47625</xdr:rowOff>
    </xdr:to>
    <xdr:sp>
      <xdr:nvSpPr>
        <xdr:cNvPr id="57" name="Line 57"/>
        <xdr:cNvSpPr>
          <a:spLocks/>
        </xdr:cNvSpPr>
      </xdr:nvSpPr>
      <xdr:spPr>
        <a:xfrm flipH="1">
          <a:off x="2162175" y="3857625"/>
          <a:ext cx="38100" cy="100012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104775</xdr:rowOff>
    </xdr:from>
    <xdr:to>
      <xdr:col>3</xdr:col>
      <xdr:colOff>323850</xdr:colOff>
      <xdr:row>30</xdr:row>
      <xdr:rowOff>38100</xdr:rowOff>
    </xdr:to>
    <xdr:sp>
      <xdr:nvSpPr>
        <xdr:cNvPr id="58" name="Line 58"/>
        <xdr:cNvSpPr>
          <a:spLocks/>
        </xdr:cNvSpPr>
      </xdr:nvSpPr>
      <xdr:spPr>
        <a:xfrm flipV="1">
          <a:off x="2105025" y="5076825"/>
          <a:ext cx="47625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28</xdr:row>
      <xdr:rowOff>0</xdr:rowOff>
    </xdr:from>
    <xdr:to>
      <xdr:col>5</xdr:col>
      <xdr:colOff>95250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2133600" y="5619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28575</xdr:rowOff>
    </xdr:from>
    <xdr:to>
      <xdr:col>3</xdr:col>
      <xdr:colOff>381000</xdr:colOff>
      <xdr:row>15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2209800" y="3219450"/>
          <a:ext cx="0" cy="40957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28575</xdr:rowOff>
    </xdr:from>
    <xdr:to>
      <xdr:col>3</xdr:col>
      <xdr:colOff>428625</xdr:colOff>
      <xdr:row>12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2238375" y="2571750"/>
          <a:ext cx="1905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</xdr:row>
      <xdr:rowOff>142875</xdr:rowOff>
    </xdr:from>
    <xdr:to>
      <xdr:col>5</xdr:col>
      <xdr:colOff>76200</xdr:colOff>
      <xdr:row>10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2247900" y="2847975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14</xdr:row>
      <xdr:rowOff>76200</xdr:rowOff>
    </xdr:from>
    <xdr:to>
      <xdr:col>3</xdr:col>
      <xdr:colOff>381000</xdr:colOff>
      <xdr:row>16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771650" y="34290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2</xdr:col>
      <xdr:colOff>561975</xdr:colOff>
      <xdr:row>16</xdr:row>
      <xdr:rowOff>0</xdr:rowOff>
    </xdr:to>
    <xdr:sp>
      <xdr:nvSpPr>
        <xdr:cNvPr id="64" name="Line 64"/>
        <xdr:cNvSpPr>
          <a:spLocks/>
        </xdr:cNvSpPr>
      </xdr:nvSpPr>
      <xdr:spPr>
        <a:xfrm>
          <a:off x="1247775" y="3676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152400</xdr:rowOff>
    </xdr:from>
    <xdr:to>
      <xdr:col>3</xdr:col>
      <xdr:colOff>66675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>
          <a:off x="1247775" y="237172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7</xdr:row>
      <xdr:rowOff>152400</xdr:rowOff>
    </xdr:from>
    <xdr:to>
      <xdr:col>3</xdr:col>
      <xdr:colOff>28575</xdr:colOff>
      <xdr:row>9</xdr:row>
      <xdr:rowOff>38100</xdr:rowOff>
    </xdr:to>
    <xdr:sp>
      <xdr:nvSpPr>
        <xdr:cNvPr id="66" name="Line 66"/>
        <xdr:cNvSpPr>
          <a:spLocks/>
        </xdr:cNvSpPr>
      </xdr:nvSpPr>
      <xdr:spPr>
        <a:xfrm>
          <a:off x="1590675" y="23717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3</xdr:col>
      <xdr:colOff>457200</xdr:colOff>
      <xdr:row>6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1228725" y="2209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3</xdr:col>
      <xdr:colOff>180975</xdr:colOff>
      <xdr:row>44</xdr:row>
      <xdr:rowOff>9525</xdr:rowOff>
    </xdr:to>
    <xdr:sp>
      <xdr:nvSpPr>
        <xdr:cNvPr id="68" name="Line 68"/>
        <xdr:cNvSpPr>
          <a:spLocks/>
        </xdr:cNvSpPr>
      </xdr:nvSpPr>
      <xdr:spPr>
        <a:xfrm>
          <a:off x="1228725" y="82200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95250</xdr:rowOff>
    </xdr:from>
    <xdr:to>
      <xdr:col>3</xdr:col>
      <xdr:colOff>190500</xdr:colOff>
      <xdr:row>44</xdr:row>
      <xdr:rowOff>57150</xdr:rowOff>
    </xdr:to>
    <xdr:sp>
      <xdr:nvSpPr>
        <xdr:cNvPr id="69" name="Line 69"/>
        <xdr:cNvSpPr>
          <a:spLocks/>
        </xdr:cNvSpPr>
      </xdr:nvSpPr>
      <xdr:spPr>
        <a:xfrm flipV="1">
          <a:off x="2019300" y="7820025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38100</xdr:rowOff>
    </xdr:from>
    <xdr:to>
      <xdr:col>3</xdr:col>
      <xdr:colOff>542925</xdr:colOff>
      <xdr:row>12</xdr:row>
      <xdr:rowOff>104775</xdr:rowOff>
    </xdr:to>
    <xdr:sp>
      <xdr:nvSpPr>
        <xdr:cNvPr id="70" name="Freeform 70"/>
        <xdr:cNvSpPr>
          <a:spLocks/>
        </xdr:cNvSpPr>
      </xdr:nvSpPr>
      <xdr:spPr>
        <a:xfrm>
          <a:off x="2114550" y="3067050"/>
          <a:ext cx="257175" cy="66675"/>
        </a:xfrm>
        <a:custGeom>
          <a:pathLst>
            <a:path h="12" w="37">
              <a:moveTo>
                <a:pt x="12" y="2"/>
              </a:moveTo>
              <a:cubicBezTo>
                <a:pt x="24" y="1"/>
                <a:pt x="37" y="0"/>
                <a:pt x="35" y="1"/>
              </a:cubicBezTo>
              <a:cubicBezTo>
                <a:pt x="33" y="2"/>
                <a:pt x="2" y="8"/>
                <a:pt x="1" y="10"/>
              </a:cubicBezTo>
              <a:cubicBezTo>
                <a:pt x="0" y="12"/>
                <a:pt x="23" y="11"/>
                <a:pt x="28" y="1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12</xdr:row>
      <xdr:rowOff>95250</xdr:rowOff>
    </xdr:from>
    <xdr:to>
      <xdr:col>3</xdr:col>
      <xdr:colOff>266700</xdr:colOff>
      <xdr:row>12</xdr:row>
      <xdr:rowOff>114300</xdr:rowOff>
    </xdr:to>
    <xdr:sp>
      <xdr:nvSpPr>
        <xdr:cNvPr id="71" name="Line 71"/>
        <xdr:cNvSpPr>
          <a:spLocks/>
        </xdr:cNvSpPr>
      </xdr:nvSpPr>
      <xdr:spPr>
        <a:xfrm flipV="1">
          <a:off x="1114425" y="3124200"/>
          <a:ext cx="981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85725</xdr:rowOff>
    </xdr:from>
    <xdr:to>
      <xdr:col>3</xdr:col>
      <xdr:colOff>571500</xdr:colOff>
      <xdr:row>33</xdr:row>
      <xdr:rowOff>95250</xdr:rowOff>
    </xdr:to>
    <xdr:sp>
      <xdr:nvSpPr>
        <xdr:cNvPr id="72" name="Line 72"/>
        <xdr:cNvSpPr>
          <a:spLocks/>
        </xdr:cNvSpPr>
      </xdr:nvSpPr>
      <xdr:spPr>
        <a:xfrm flipV="1">
          <a:off x="2095500" y="6515100"/>
          <a:ext cx="3048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104775</xdr:rowOff>
    </xdr:from>
    <xdr:to>
      <xdr:col>4</xdr:col>
      <xdr:colOff>200025</xdr:colOff>
      <xdr:row>13</xdr:row>
      <xdr:rowOff>66675</xdr:rowOff>
    </xdr:to>
    <xdr:sp>
      <xdr:nvSpPr>
        <xdr:cNvPr id="73" name="Line 73"/>
        <xdr:cNvSpPr>
          <a:spLocks/>
        </xdr:cNvSpPr>
      </xdr:nvSpPr>
      <xdr:spPr>
        <a:xfrm flipV="1">
          <a:off x="2324100" y="3133725"/>
          <a:ext cx="314325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0</xdr:rowOff>
    </xdr:from>
    <xdr:to>
      <xdr:col>5</xdr:col>
      <xdr:colOff>38100</xdr:colOff>
      <xdr:row>14</xdr:row>
      <xdr:rowOff>0</xdr:rowOff>
    </xdr:to>
    <xdr:sp>
      <xdr:nvSpPr>
        <xdr:cNvPr id="74" name="Line 74"/>
        <xdr:cNvSpPr>
          <a:spLocks/>
        </xdr:cNvSpPr>
      </xdr:nvSpPr>
      <xdr:spPr>
        <a:xfrm>
          <a:off x="2457450" y="3190875"/>
          <a:ext cx="628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45</xdr:row>
      <xdr:rowOff>19050</xdr:rowOff>
    </xdr:from>
    <xdr:to>
      <xdr:col>8</xdr:col>
      <xdr:colOff>28575</xdr:colOff>
      <xdr:row>45</xdr:row>
      <xdr:rowOff>28575</xdr:rowOff>
    </xdr:to>
    <xdr:sp>
      <xdr:nvSpPr>
        <xdr:cNvPr id="75" name="Line 75"/>
        <xdr:cNvSpPr>
          <a:spLocks/>
        </xdr:cNvSpPr>
      </xdr:nvSpPr>
      <xdr:spPr>
        <a:xfrm flipH="1">
          <a:off x="2133600" y="8391525"/>
          <a:ext cx="2771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44</xdr:row>
      <xdr:rowOff>76200</xdr:rowOff>
    </xdr:from>
    <xdr:to>
      <xdr:col>8</xdr:col>
      <xdr:colOff>257175</xdr:colOff>
      <xdr:row>45</xdr:row>
      <xdr:rowOff>142875</xdr:rowOff>
    </xdr:to>
    <xdr:sp>
      <xdr:nvSpPr>
        <xdr:cNvPr id="76" name="Rectangle 76"/>
        <xdr:cNvSpPr>
          <a:spLocks/>
        </xdr:cNvSpPr>
      </xdr:nvSpPr>
      <xdr:spPr>
        <a:xfrm>
          <a:off x="4905375" y="82867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45</xdr:row>
      <xdr:rowOff>142875</xdr:rowOff>
    </xdr:from>
    <xdr:to>
      <xdr:col>3</xdr:col>
      <xdr:colOff>190500</xdr:colOff>
      <xdr:row>45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201930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19050</xdr:rowOff>
    </xdr:from>
    <xdr:to>
      <xdr:col>3</xdr:col>
      <xdr:colOff>542925</xdr:colOff>
      <xdr:row>12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143125" y="3114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19</xdr:row>
      <xdr:rowOff>0</xdr:rowOff>
    </xdr:from>
    <xdr:to>
      <xdr:col>10</xdr:col>
      <xdr:colOff>123825</xdr:colOff>
      <xdr:row>20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991225" y="4391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18</xdr:row>
      <xdr:rowOff>28575</xdr:rowOff>
    </xdr:from>
    <xdr:to>
      <xdr:col>9</xdr:col>
      <xdr:colOff>200025</xdr:colOff>
      <xdr:row>21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5219700" y="4257675"/>
          <a:ext cx="466725" cy="533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Пищеблок</a:t>
          </a:r>
        </a:p>
      </xdr:txBody>
    </xdr:sp>
    <xdr:clientData/>
  </xdr:twoCellAnchor>
  <xdr:twoCellAnchor>
    <xdr:from>
      <xdr:col>9</xdr:col>
      <xdr:colOff>457200</xdr:colOff>
      <xdr:row>32</xdr:row>
      <xdr:rowOff>152400</xdr:rowOff>
    </xdr:from>
    <xdr:to>
      <xdr:col>11</xdr:col>
      <xdr:colOff>19050</xdr:colOff>
      <xdr:row>32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5943600" y="6648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123825</xdr:rowOff>
    </xdr:from>
    <xdr:to>
      <xdr:col>9</xdr:col>
      <xdr:colOff>514350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5686425" y="45148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19</xdr:row>
      <xdr:rowOff>123825</xdr:rowOff>
    </xdr:from>
    <xdr:to>
      <xdr:col>9</xdr:col>
      <xdr:colOff>342900</xdr:colOff>
      <xdr:row>22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5829300" y="4514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16</xdr:row>
      <xdr:rowOff>9525</xdr:rowOff>
    </xdr:from>
    <xdr:to>
      <xdr:col>10</xdr:col>
      <xdr:colOff>9525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5372100" y="3914775"/>
          <a:ext cx="7334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11</xdr:row>
      <xdr:rowOff>19050</xdr:rowOff>
    </xdr:from>
    <xdr:to>
      <xdr:col>5</xdr:col>
      <xdr:colOff>57150</xdr:colOff>
      <xdr:row>12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2876550" y="3114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15</xdr:row>
      <xdr:rowOff>28575</xdr:rowOff>
    </xdr:from>
    <xdr:to>
      <xdr:col>8</xdr:col>
      <xdr:colOff>504825</xdr:colOff>
      <xdr:row>16</xdr:row>
      <xdr:rowOff>95250</xdr:rowOff>
    </xdr:to>
    <xdr:sp>
      <xdr:nvSpPr>
        <xdr:cNvPr id="9" name="Rectangle 9"/>
        <xdr:cNvSpPr>
          <a:spLocks/>
        </xdr:cNvSpPr>
      </xdr:nvSpPr>
      <xdr:spPr>
        <a:xfrm>
          <a:off x="5153025" y="3771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17</xdr:row>
      <xdr:rowOff>0</xdr:rowOff>
    </xdr:from>
    <xdr:to>
      <xdr:col>9</xdr:col>
      <xdr:colOff>428625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59150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15</xdr:row>
      <xdr:rowOff>123825</xdr:rowOff>
    </xdr:from>
    <xdr:to>
      <xdr:col>8</xdr:col>
      <xdr:colOff>95250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800600" y="3867150"/>
          <a:ext cx="17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</xdr:row>
      <xdr:rowOff>133350</xdr:rowOff>
    </xdr:from>
    <xdr:to>
      <xdr:col>8</xdr:col>
      <xdr:colOff>323850</xdr:colOff>
      <xdr:row>15</xdr:row>
      <xdr:rowOff>28575</xdr:rowOff>
    </xdr:to>
    <xdr:sp>
      <xdr:nvSpPr>
        <xdr:cNvPr id="12" name="Line 12"/>
        <xdr:cNvSpPr>
          <a:spLocks/>
        </xdr:cNvSpPr>
      </xdr:nvSpPr>
      <xdr:spPr>
        <a:xfrm flipH="1" flipV="1">
          <a:off x="4733925" y="3228975"/>
          <a:ext cx="466725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142875</xdr:rowOff>
    </xdr:from>
    <xdr:to>
      <xdr:col>7</xdr:col>
      <xdr:colOff>466725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124200" y="3238500"/>
          <a:ext cx="1609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123825</xdr:rowOff>
    </xdr:from>
    <xdr:to>
      <xdr:col>3</xdr:col>
      <xdr:colOff>428625</xdr:colOff>
      <xdr:row>11</xdr:row>
      <xdr:rowOff>28575</xdr:rowOff>
    </xdr:to>
    <xdr:sp>
      <xdr:nvSpPr>
        <xdr:cNvPr id="14" name="Line 14"/>
        <xdr:cNvSpPr>
          <a:spLocks/>
        </xdr:cNvSpPr>
      </xdr:nvSpPr>
      <xdr:spPr>
        <a:xfrm flipV="1">
          <a:off x="2257425" y="28956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95250</xdr:rowOff>
    </xdr:from>
    <xdr:to>
      <xdr:col>3</xdr:col>
      <xdr:colOff>428625</xdr:colOff>
      <xdr:row>14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2238375" y="3352800"/>
          <a:ext cx="190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9525</xdr:rowOff>
    </xdr:from>
    <xdr:to>
      <xdr:col>1</xdr:col>
      <xdr:colOff>400050</xdr:colOff>
      <xdr:row>14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590550" y="2295525"/>
          <a:ext cx="419100" cy="1304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Поликлиника №1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7</xdr:row>
      <xdr:rowOff>76200</xdr:rowOff>
    </xdr:from>
    <xdr:to>
      <xdr:col>3</xdr:col>
      <xdr:colOff>552450</xdr:colOff>
      <xdr:row>9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1857375" y="2524125"/>
          <a:ext cx="52387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Поликл.№2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123825</xdr:colOff>
      <xdr:row>15</xdr:row>
      <xdr:rowOff>19050</xdr:rowOff>
    </xdr:from>
    <xdr:to>
      <xdr:col>4</xdr:col>
      <xdr:colOff>323850</xdr:colOff>
      <xdr:row>16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1343025" y="3762375"/>
          <a:ext cx="14192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6</xdr:col>
      <xdr:colOff>19050</xdr:colOff>
      <xdr:row>15</xdr:row>
      <xdr:rowOff>9525</xdr:rowOff>
    </xdr:from>
    <xdr:to>
      <xdr:col>7</xdr:col>
      <xdr:colOff>0</xdr:colOff>
      <xdr:row>15</xdr:row>
      <xdr:rowOff>9525</xdr:rowOff>
    </xdr:to>
    <xdr:sp>
      <xdr:nvSpPr>
        <xdr:cNvPr id="19" name="Line 19"/>
        <xdr:cNvSpPr>
          <a:spLocks/>
        </xdr:cNvSpPr>
      </xdr:nvSpPr>
      <xdr:spPr>
        <a:xfrm>
          <a:off x="3676650" y="3752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76200</xdr:rowOff>
    </xdr:from>
    <xdr:to>
      <xdr:col>8</xdr:col>
      <xdr:colOff>85725</xdr:colOff>
      <xdr:row>15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4276725" y="3495675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19050</xdr:rowOff>
    </xdr:from>
    <xdr:to>
      <xdr:col>5</xdr:col>
      <xdr:colOff>9525</xdr:colOff>
      <xdr:row>14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2457450" y="3600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133350</xdr:rowOff>
    </xdr:from>
    <xdr:to>
      <xdr:col>4</xdr:col>
      <xdr:colOff>38100</xdr:colOff>
      <xdr:row>14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2457450" y="3228975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3</xdr:col>
      <xdr:colOff>419100</xdr:colOff>
      <xdr:row>13</xdr:row>
      <xdr:rowOff>152400</xdr:rowOff>
    </xdr:to>
    <xdr:sp>
      <xdr:nvSpPr>
        <xdr:cNvPr id="23" name="Line 23"/>
        <xdr:cNvSpPr>
          <a:spLocks/>
        </xdr:cNvSpPr>
      </xdr:nvSpPr>
      <xdr:spPr>
        <a:xfrm flipV="1">
          <a:off x="1228725" y="3571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</xdr:row>
      <xdr:rowOff>0</xdr:rowOff>
    </xdr:from>
    <xdr:to>
      <xdr:col>3</xdr:col>
      <xdr:colOff>428625</xdr:colOff>
      <xdr:row>11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1209675" y="3095625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2</xdr:col>
      <xdr:colOff>590550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1152525" y="3419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133350</xdr:rowOff>
    </xdr:from>
    <xdr:to>
      <xdr:col>2</xdr:col>
      <xdr:colOff>600075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V="1">
          <a:off x="1819275" y="3228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133350</xdr:rowOff>
    </xdr:from>
    <xdr:to>
      <xdr:col>4</xdr:col>
      <xdr:colOff>438150</xdr:colOff>
      <xdr:row>11</xdr:row>
      <xdr:rowOff>142875</xdr:rowOff>
    </xdr:to>
    <xdr:sp>
      <xdr:nvSpPr>
        <xdr:cNvPr id="27" name="Line 27"/>
        <xdr:cNvSpPr>
          <a:spLocks/>
        </xdr:cNvSpPr>
      </xdr:nvSpPr>
      <xdr:spPr>
        <a:xfrm flipH="1" flipV="1">
          <a:off x="2381250" y="3228975"/>
          <a:ext cx="495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133350</xdr:rowOff>
    </xdr:from>
    <xdr:to>
      <xdr:col>3</xdr:col>
      <xdr:colOff>314325</xdr:colOff>
      <xdr:row>11</xdr:row>
      <xdr:rowOff>133350</xdr:rowOff>
    </xdr:to>
    <xdr:sp>
      <xdr:nvSpPr>
        <xdr:cNvPr id="28" name="Line 28"/>
        <xdr:cNvSpPr>
          <a:spLocks/>
        </xdr:cNvSpPr>
      </xdr:nvSpPr>
      <xdr:spPr>
        <a:xfrm flipH="1">
          <a:off x="1009650" y="3228975"/>
          <a:ext cx="113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10</xdr:col>
      <xdr:colOff>9525</xdr:colOff>
      <xdr:row>19</xdr:row>
      <xdr:rowOff>9525</xdr:rowOff>
    </xdr:to>
    <xdr:sp>
      <xdr:nvSpPr>
        <xdr:cNvPr id="29" name="Line 29"/>
        <xdr:cNvSpPr>
          <a:spLocks/>
        </xdr:cNvSpPr>
      </xdr:nvSpPr>
      <xdr:spPr>
        <a:xfrm flipH="1" flipV="1">
          <a:off x="6105525" y="401955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152400</xdr:rowOff>
    </xdr:from>
    <xdr:to>
      <xdr:col>11</xdr:col>
      <xdr:colOff>9525</xdr:colOff>
      <xdr:row>18</xdr:row>
      <xdr:rowOff>38100</xdr:rowOff>
    </xdr:to>
    <xdr:sp>
      <xdr:nvSpPr>
        <xdr:cNvPr id="30" name="Line 30"/>
        <xdr:cNvSpPr>
          <a:spLocks/>
        </xdr:cNvSpPr>
      </xdr:nvSpPr>
      <xdr:spPr>
        <a:xfrm flipH="1">
          <a:off x="6105525" y="4219575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57150</xdr:rowOff>
    </xdr:from>
    <xdr:to>
      <xdr:col>9</xdr:col>
      <xdr:colOff>381000</xdr:colOff>
      <xdr:row>17</xdr:row>
      <xdr:rowOff>142875</xdr:rowOff>
    </xdr:to>
    <xdr:sp>
      <xdr:nvSpPr>
        <xdr:cNvPr id="31" name="Line 31"/>
        <xdr:cNvSpPr>
          <a:spLocks/>
        </xdr:cNvSpPr>
      </xdr:nvSpPr>
      <xdr:spPr>
        <a:xfrm flipV="1">
          <a:off x="5657850" y="396240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0</xdr:rowOff>
    </xdr:from>
    <xdr:to>
      <xdr:col>6</xdr:col>
      <xdr:colOff>28575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524250" y="3257550"/>
          <a:ext cx="161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15</xdr:row>
      <xdr:rowOff>152400</xdr:rowOff>
    </xdr:from>
    <xdr:to>
      <xdr:col>10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5410200" y="3895725"/>
          <a:ext cx="695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18</xdr:row>
      <xdr:rowOff>152400</xdr:rowOff>
    </xdr:from>
    <xdr:to>
      <xdr:col>8</xdr:col>
      <xdr:colOff>66675</xdr:colOff>
      <xdr:row>18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200525" y="4381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142875</xdr:rowOff>
    </xdr:from>
    <xdr:to>
      <xdr:col>9</xdr:col>
      <xdr:colOff>161925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95850" y="4210050"/>
          <a:ext cx="75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13</xdr:row>
      <xdr:rowOff>152400</xdr:rowOff>
    </xdr:from>
    <xdr:to>
      <xdr:col>10</xdr:col>
      <xdr:colOff>66675</xdr:colOff>
      <xdr:row>15</xdr:row>
      <xdr:rowOff>152400</xdr:rowOff>
    </xdr:to>
    <xdr:sp>
      <xdr:nvSpPr>
        <xdr:cNvPr id="36" name="Line 36"/>
        <xdr:cNvSpPr>
          <a:spLocks/>
        </xdr:cNvSpPr>
      </xdr:nvSpPr>
      <xdr:spPr>
        <a:xfrm flipH="1">
          <a:off x="5676900" y="3571875"/>
          <a:ext cx="485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152400</xdr:rowOff>
    </xdr:from>
    <xdr:to>
      <xdr:col>11</xdr:col>
      <xdr:colOff>142875</xdr:colOff>
      <xdr:row>14</xdr:row>
      <xdr:rowOff>0</xdr:rowOff>
    </xdr:to>
    <xdr:sp>
      <xdr:nvSpPr>
        <xdr:cNvPr id="37" name="Line 37"/>
        <xdr:cNvSpPr>
          <a:spLocks/>
        </xdr:cNvSpPr>
      </xdr:nvSpPr>
      <xdr:spPr>
        <a:xfrm>
          <a:off x="6162675" y="35718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6</xdr:col>
      <xdr:colOff>466725</xdr:colOff>
      <xdr:row>20</xdr:row>
      <xdr:rowOff>76200</xdr:rowOff>
    </xdr:to>
    <xdr:sp>
      <xdr:nvSpPr>
        <xdr:cNvPr id="38" name="Rectangle 38"/>
        <xdr:cNvSpPr>
          <a:spLocks/>
        </xdr:cNvSpPr>
      </xdr:nvSpPr>
      <xdr:spPr>
        <a:xfrm>
          <a:off x="3514725" y="3790950"/>
          <a:ext cx="609600" cy="838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Новая поликлиника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276225</xdr:colOff>
      <xdr:row>21</xdr:row>
      <xdr:rowOff>9525</xdr:rowOff>
    </xdr:from>
    <xdr:to>
      <xdr:col>6</xdr:col>
      <xdr:colOff>247650</xdr:colOff>
      <xdr:row>26</xdr:row>
      <xdr:rowOff>76200</xdr:rowOff>
    </xdr:to>
    <xdr:sp>
      <xdr:nvSpPr>
        <xdr:cNvPr id="39" name="Rectangle 39"/>
        <xdr:cNvSpPr>
          <a:spLocks/>
        </xdr:cNvSpPr>
      </xdr:nvSpPr>
      <xdr:spPr>
        <a:xfrm rot="17438880">
          <a:off x="3324225" y="4724400"/>
          <a:ext cx="581025" cy="876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350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посещен   в смену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5</xdr:col>
      <xdr:colOff>466725</xdr:colOff>
      <xdr:row>19</xdr:row>
      <xdr:rowOff>123825</xdr:rowOff>
    </xdr:from>
    <xdr:to>
      <xdr:col>6</xdr:col>
      <xdr:colOff>438150</xdr:colOff>
      <xdr:row>21</xdr:row>
      <xdr:rowOff>38100</xdr:rowOff>
    </xdr:to>
    <xdr:sp>
      <xdr:nvSpPr>
        <xdr:cNvPr id="40" name="AutoShape 40"/>
        <xdr:cNvSpPr>
          <a:spLocks/>
        </xdr:cNvSpPr>
      </xdr:nvSpPr>
      <xdr:spPr>
        <a:xfrm rot="17514393">
          <a:off x="3514725" y="4514850"/>
          <a:ext cx="581025" cy="238125"/>
        </a:xfrm>
        <a:prstGeom prst="rtTriangl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15</xdr:row>
      <xdr:rowOff>104775</xdr:rowOff>
    </xdr:from>
    <xdr:to>
      <xdr:col>8</xdr:col>
      <xdr:colOff>285750</xdr:colOff>
      <xdr:row>15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4133850" y="3848100"/>
          <a:ext cx="102870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20</xdr:row>
      <xdr:rowOff>76200</xdr:rowOff>
    </xdr:from>
    <xdr:to>
      <xdr:col>9</xdr:col>
      <xdr:colOff>600075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6076950" y="4629150"/>
          <a:ext cx="9525" cy="733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8;&#1072;&#1085;&#1103;\&#1056;&#1072;&#1073;&#1086;&#1095;&#1080;&#1081;%20&#1089;&#1090;&#1086;&#1083;\&#1044;&#1086;&#1075;&#1086;&#1074;&#1086;&#1088;&#1072;%202020&#1075;\&#1041;&#1102;&#1076;&#1078;&#1077;&#1090;%20&#1055;&#1088;&#1086;&#1075;&#1088;&#1077;&#1089;&#1089;%202020\&#1056;&#1077;&#1089;&#1087;&#1091;&#1073;&#1083;&#1080;&#1082;&#1072;&#1085;&#1089;&#1082;&#1080;&#1081;%20&#1073;&#1102;&#1076;&#1078;&#1077;&#1090;%20-%20&#1041;&#1056;&#1041;%202020\&#1041;&#1086;&#1083;&#1100;&#1085;&#1080;&#1095;&#1085;&#1099;&#1081;%20&#1082;&#1086;&#1084;&#1087;&#1083;&#1077;&#1082;&#1089;%20&#1056;&#1041;%202020\&#1041;&#1086;&#1083;&#1100;&#1085;&#1080;&#1095;&#1085;&#1099;&#1081;%20&#1082;&#1086;&#1084;&#1087;&#1083;&#1077;&#1082;&#1089;%20&#1041;&#1056;&#1041;%202020\2020&#1075;%20&#1088;&#1072;&#1089;&#109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часов.нагрузки 2020"/>
      <sheetName val="№1расчет Т.Э. на отопление2020г"/>
      <sheetName val="График отопления.2020"/>
      <sheetName val="2020 Расчет и график ГВС"/>
      <sheetName val="№3Расчет теп.пот 2020"/>
    </sheetNames>
    <sheetDataSet>
      <sheetData sheetId="3">
        <row r="17">
          <cell r="H17">
            <v>26.05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7" width="9.140625" style="356" customWidth="1"/>
  </cols>
  <sheetData>
    <row r="1" spans="7:10" ht="68.25" customHeight="1">
      <c r="G1" s="931" t="s">
        <v>1254</v>
      </c>
      <c r="H1" s="931"/>
      <c r="I1" s="931"/>
      <c r="J1" s="931"/>
    </row>
    <row r="2" spans="1:10" ht="45" customHeight="1">
      <c r="A2" s="935" t="s">
        <v>106</v>
      </c>
      <c r="B2" s="936"/>
      <c r="C2" s="936"/>
      <c r="D2" s="936"/>
      <c r="E2" s="936"/>
      <c r="F2" s="936"/>
      <c r="G2" s="936"/>
      <c r="H2" s="936"/>
      <c r="I2" s="936"/>
      <c r="J2" s="936"/>
    </row>
    <row r="3" spans="1:10" ht="18">
      <c r="A3" s="941" t="s">
        <v>895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0" ht="12.75">
      <c r="A4" s="937" t="s">
        <v>910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2.75" customHeight="1">
      <c r="A5" s="939" t="s">
        <v>897</v>
      </c>
      <c r="B5" s="940"/>
      <c r="C5" s="940"/>
      <c r="D5" s="940"/>
      <c r="E5" s="940"/>
      <c r="F5" s="940"/>
      <c r="G5" s="940"/>
      <c r="H5" s="940"/>
      <c r="I5" s="940"/>
      <c r="J5" s="940"/>
    </row>
    <row r="6" ht="12.75">
      <c r="A6" s="356" t="s">
        <v>898</v>
      </c>
    </row>
    <row r="7" ht="12.75">
      <c r="A7" s="356" t="s">
        <v>899</v>
      </c>
    </row>
    <row r="8" ht="12.75">
      <c r="A8" s="356" t="s">
        <v>900</v>
      </c>
    </row>
    <row r="9" ht="12.75">
      <c r="A9" s="356" t="s">
        <v>36</v>
      </c>
    </row>
    <row r="11" ht="12.75">
      <c r="A11" s="356" t="s">
        <v>911</v>
      </c>
    </row>
    <row r="12" ht="12.75">
      <c r="A12" s="356" t="s">
        <v>901</v>
      </c>
    </row>
    <row r="14" spans="1:10" ht="30" customHeight="1">
      <c r="A14" s="932" t="s">
        <v>902</v>
      </c>
      <c r="B14" s="933"/>
      <c r="C14" s="933"/>
      <c r="D14" s="933"/>
      <c r="E14" s="933"/>
      <c r="F14" s="933"/>
      <c r="G14" s="933"/>
      <c r="H14" s="933"/>
      <c r="I14" s="933"/>
      <c r="J14" s="933"/>
    </row>
    <row r="16" spans="1:10" ht="24.75" customHeight="1">
      <c r="A16" s="934" t="s">
        <v>903</v>
      </c>
      <c r="B16" s="934"/>
      <c r="C16" s="934"/>
      <c r="D16" s="934"/>
      <c r="E16" s="934"/>
      <c r="F16" s="934"/>
      <c r="G16" s="934"/>
      <c r="H16" s="934"/>
      <c r="I16" s="934"/>
      <c r="J16" s="934"/>
    </row>
    <row r="17" spans="1:10" ht="49.5" customHeight="1">
      <c r="A17" s="934" t="s">
        <v>914</v>
      </c>
      <c r="B17" s="934"/>
      <c r="C17" s="934"/>
      <c r="D17" s="934"/>
      <c r="E17" s="934"/>
      <c r="F17" s="934"/>
      <c r="G17" s="934"/>
      <c r="H17" s="934"/>
      <c r="I17" s="934"/>
      <c r="J17" s="934"/>
    </row>
    <row r="18" spans="1:10" ht="49.5" customHeight="1">
      <c r="A18" s="934" t="s">
        <v>915</v>
      </c>
      <c r="B18" s="934"/>
      <c r="C18" s="934"/>
      <c r="D18" s="934"/>
      <c r="E18" s="934"/>
      <c r="F18" s="934"/>
      <c r="G18" s="934"/>
      <c r="H18" s="934"/>
      <c r="I18" s="934"/>
      <c r="J18" s="934"/>
    </row>
    <row r="19" spans="1:10" ht="37.5" customHeight="1">
      <c r="A19" s="934" t="s">
        <v>904</v>
      </c>
      <c r="B19" s="934"/>
      <c r="C19" s="934"/>
      <c r="D19" s="934"/>
      <c r="E19" s="934"/>
      <c r="F19" s="934"/>
      <c r="G19" s="934"/>
      <c r="H19" s="934"/>
      <c r="I19" s="934"/>
      <c r="J19" s="934"/>
    </row>
    <row r="20" spans="1:10" ht="37.5" customHeight="1">
      <c r="A20" s="934" t="s">
        <v>107</v>
      </c>
      <c r="B20" s="934"/>
      <c r="C20" s="934"/>
      <c r="D20" s="934"/>
      <c r="E20" s="934"/>
      <c r="F20" s="934"/>
      <c r="G20" s="934"/>
      <c r="H20" s="934"/>
      <c r="I20" s="934"/>
      <c r="J20" s="934"/>
    </row>
    <row r="21" spans="1:10" ht="37.5" customHeight="1">
      <c r="A21" s="934" t="s">
        <v>923</v>
      </c>
      <c r="B21" s="934"/>
      <c r="C21" s="934"/>
      <c r="D21" s="934"/>
      <c r="E21" s="934"/>
      <c r="F21" s="934"/>
      <c r="G21" s="934"/>
      <c r="H21" s="934"/>
      <c r="I21" s="934"/>
      <c r="J21" s="934"/>
    </row>
    <row r="22" spans="1:10" ht="12.75" customHeight="1">
      <c r="A22" s="934" t="s">
        <v>905</v>
      </c>
      <c r="B22" s="934"/>
      <c r="C22" s="934"/>
      <c r="D22" s="934"/>
      <c r="E22" s="934"/>
      <c r="F22" s="934"/>
      <c r="G22" s="934"/>
      <c r="H22" s="934"/>
      <c r="I22" s="934"/>
      <c r="J22" s="934"/>
    </row>
    <row r="23" ht="12.75">
      <c r="A23" s="388" t="s">
        <v>912</v>
      </c>
    </row>
    <row r="24" ht="12.75">
      <c r="A24" s="388" t="s">
        <v>913</v>
      </c>
    </row>
    <row r="25" spans="1:10" ht="37.5" customHeight="1">
      <c r="A25" s="934" t="s">
        <v>906</v>
      </c>
      <c r="B25" s="934"/>
      <c r="C25" s="934"/>
      <c r="D25" s="934"/>
      <c r="E25" s="934"/>
      <c r="F25" s="934"/>
      <c r="G25" s="934"/>
      <c r="H25" s="934"/>
      <c r="I25" s="934"/>
      <c r="J25" s="934"/>
    </row>
    <row r="26" spans="1:10" ht="24.75" customHeight="1">
      <c r="A26" s="934" t="s">
        <v>907</v>
      </c>
      <c r="B26" s="934"/>
      <c r="C26" s="934"/>
      <c r="D26" s="934"/>
      <c r="E26" s="934"/>
      <c r="F26" s="934"/>
      <c r="G26" s="934"/>
      <c r="H26" s="934"/>
      <c r="I26" s="934"/>
      <c r="J26" s="934"/>
    </row>
    <row r="27" spans="1:10" ht="12.75">
      <c r="A27" s="943" t="s">
        <v>908</v>
      </c>
      <c r="B27" s="943"/>
      <c r="C27" s="943"/>
      <c r="D27" s="943"/>
      <c r="E27" s="943"/>
      <c r="F27" s="943"/>
      <c r="G27" s="943"/>
      <c r="H27" s="943"/>
      <c r="I27" s="943"/>
      <c r="J27" s="943"/>
    </row>
    <row r="28" spans="1:10" ht="24.75" customHeight="1">
      <c r="A28" s="934" t="s">
        <v>909</v>
      </c>
      <c r="B28" s="934"/>
      <c r="C28" s="934"/>
      <c r="D28" s="934"/>
      <c r="E28" s="934"/>
      <c r="F28" s="934"/>
      <c r="G28" s="934"/>
      <c r="H28" s="934"/>
      <c r="I28" s="934"/>
      <c r="J28" s="934"/>
    </row>
    <row r="31" ht="12.75">
      <c r="A31" s="327"/>
    </row>
    <row r="32" spans="1:2" ht="12.75">
      <c r="A32" s="327"/>
      <c r="B32" s="389"/>
    </row>
    <row r="33" ht="12.75">
      <c r="A33" s="327"/>
    </row>
    <row r="34" ht="12.75">
      <c r="A34" s="327"/>
    </row>
    <row r="35" ht="12.75">
      <c r="A35" s="327"/>
    </row>
    <row r="36" ht="12.75">
      <c r="A36" s="327"/>
    </row>
    <row r="49" ht="12.75">
      <c r="A49" s="327"/>
    </row>
  </sheetData>
  <sheetProtection/>
  <mergeCells count="17">
    <mergeCell ref="A19:J19"/>
    <mergeCell ref="A20:J20"/>
    <mergeCell ref="A25:J25"/>
    <mergeCell ref="A26:J26"/>
    <mergeCell ref="A28:J28"/>
    <mergeCell ref="A22:J22"/>
    <mergeCell ref="A27:J27"/>
    <mergeCell ref="G1:J1"/>
    <mergeCell ref="A14:J14"/>
    <mergeCell ref="A16:J16"/>
    <mergeCell ref="A21:J21"/>
    <mergeCell ref="A2:J2"/>
    <mergeCell ref="A4:J4"/>
    <mergeCell ref="A5:J5"/>
    <mergeCell ref="A3:J3"/>
    <mergeCell ref="A17:J17"/>
    <mergeCell ref="A18:J18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F1" sqref="F1:I1"/>
    </sheetView>
  </sheetViews>
  <sheetFormatPr defaultColWidth="9.140625" defaultRowHeight="12.75"/>
  <sheetData>
    <row r="1" spans="4:9" ht="92.25" customHeight="1">
      <c r="D1" s="929"/>
      <c r="E1" s="930"/>
      <c r="F1" s="946" t="s">
        <v>1263</v>
      </c>
      <c r="G1" s="947"/>
      <c r="H1" s="947"/>
      <c r="I1" s="947"/>
    </row>
    <row r="2" spans="1:9" ht="15.75">
      <c r="A2" s="935" t="s">
        <v>196</v>
      </c>
      <c r="B2" s="935"/>
      <c r="C2" s="935"/>
      <c r="D2" s="935"/>
      <c r="E2" s="935"/>
      <c r="F2" s="935"/>
      <c r="G2" s="935"/>
      <c r="H2" s="935"/>
      <c r="I2" s="935"/>
    </row>
    <row r="3" spans="1:9" ht="15.75">
      <c r="A3" s="935" t="s">
        <v>197</v>
      </c>
      <c r="B3" s="935"/>
      <c r="C3" s="935"/>
      <c r="D3" s="935"/>
      <c r="E3" s="935"/>
      <c r="F3" s="935"/>
      <c r="G3" s="935"/>
      <c r="H3" s="935"/>
      <c r="I3" s="935"/>
    </row>
    <row r="5" ht="12.75">
      <c r="D5" s="577" t="s">
        <v>198</v>
      </c>
    </row>
    <row r="7" spans="3:5" ht="12.75">
      <c r="C7" s="574" t="s">
        <v>199</v>
      </c>
      <c r="E7" s="574"/>
    </row>
    <row r="8" ht="12.75">
      <c r="C8" s="574" t="s">
        <v>200</v>
      </c>
    </row>
    <row r="9" spans="4:5" ht="12.75">
      <c r="D9" s="577" t="s">
        <v>201</v>
      </c>
      <c r="E9" s="577"/>
    </row>
    <row r="11" ht="12.75">
      <c r="E11" s="574" t="s">
        <v>202</v>
      </c>
    </row>
    <row r="12" ht="12.75">
      <c r="D12" s="832" t="s">
        <v>203</v>
      </c>
    </row>
    <row r="13" spans="2:5" ht="12.75">
      <c r="B13" s="833" t="s">
        <v>204</v>
      </c>
      <c r="E13" s="574"/>
    </row>
    <row r="16" ht="12.75">
      <c r="C16" s="574" t="s">
        <v>205</v>
      </c>
    </row>
    <row r="17" ht="12.75">
      <c r="C17" s="574" t="s">
        <v>206</v>
      </c>
    </row>
    <row r="18" spans="4:5" ht="12.75">
      <c r="D18" s="577" t="s">
        <v>207</v>
      </c>
      <c r="E18" s="574" t="s">
        <v>208</v>
      </c>
    </row>
    <row r="20" spans="3:5" ht="12.75">
      <c r="C20" s="574" t="s">
        <v>209</v>
      </c>
      <c r="E20" s="574"/>
    </row>
    <row r="23" ht="12.75">
      <c r="D23" s="577" t="s">
        <v>210</v>
      </c>
    </row>
    <row r="26" ht="12.75">
      <c r="E26" s="574" t="s">
        <v>211</v>
      </c>
    </row>
    <row r="27" ht="12.75">
      <c r="C27" s="574" t="s">
        <v>212</v>
      </c>
    </row>
    <row r="28" ht="12.75">
      <c r="E28" s="574" t="s">
        <v>213</v>
      </c>
    </row>
    <row r="30" ht="12.75">
      <c r="C30" s="574" t="s">
        <v>214</v>
      </c>
    </row>
    <row r="31" ht="12.75">
      <c r="C31" s="574" t="s">
        <v>215</v>
      </c>
    </row>
    <row r="34" ht="12.75">
      <c r="E34" t="s">
        <v>216</v>
      </c>
    </row>
    <row r="37" spans="4:5" ht="12.75">
      <c r="D37" s="834" t="s">
        <v>217</v>
      </c>
      <c r="E37" s="574" t="s">
        <v>218</v>
      </c>
    </row>
    <row r="38" ht="12.75">
      <c r="C38" s="835" t="s">
        <v>219</v>
      </c>
    </row>
    <row r="39" spans="2:3" ht="12.75">
      <c r="B39">
        <v>22.4</v>
      </c>
      <c r="C39" s="834"/>
    </row>
    <row r="41" ht="12.75">
      <c r="C41" s="574" t="s">
        <v>220</v>
      </c>
    </row>
    <row r="42" ht="12.75">
      <c r="E42" s="574" t="s">
        <v>218</v>
      </c>
    </row>
    <row r="43" spans="3:4" ht="12.75">
      <c r="C43" s="574"/>
      <c r="D43" s="834" t="s">
        <v>221</v>
      </c>
    </row>
    <row r="44" spans="3:9" ht="12.75">
      <c r="C44" s="574" t="s">
        <v>222</v>
      </c>
      <c r="I44" s="575" t="s">
        <v>223</v>
      </c>
    </row>
    <row r="45" ht="12.75">
      <c r="F45" s="574" t="s">
        <v>224</v>
      </c>
    </row>
  </sheetData>
  <sheetProtection/>
  <mergeCells count="3">
    <mergeCell ref="A2:I2"/>
    <mergeCell ref="A3:I3"/>
    <mergeCell ref="F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L1" sqref="L1"/>
    </sheetView>
  </sheetViews>
  <sheetFormatPr defaultColWidth="9.140625" defaultRowHeight="12.75"/>
  <sheetData>
    <row r="1" spans="6:11" ht="96" customHeight="1">
      <c r="F1" s="969" t="s">
        <v>1244</v>
      </c>
      <c r="G1" s="970"/>
      <c r="H1" s="970"/>
      <c r="I1" s="970"/>
      <c r="J1" s="970"/>
      <c r="K1" s="970"/>
    </row>
    <row r="2" spans="1:9" ht="30" customHeight="1">
      <c r="A2" s="935" t="s">
        <v>134</v>
      </c>
      <c r="B2" s="935"/>
      <c r="C2" s="935"/>
      <c r="D2" s="935"/>
      <c r="E2" s="935"/>
      <c r="F2" s="935"/>
      <c r="G2" s="935"/>
      <c r="H2" s="935"/>
      <c r="I2" s="935"/>
    </row>
    <row r="3" spans="1:9" ht="15.75">
      <c r="A3" s="935" t="s">
        <v>195</v>
      </c>
      <c r="B3" s="935"/>
      <c r="C3" s="935"/>
      <c r="D3" s="935"/>
      <c r="E3" s="935"/>
      <c r="F3" s="935"/>
      <c r="G3" s="935"/>
      <c r="H3" s="935"/>
      <c r="I3" s="935"/>
    </row>
    <row r="10" ht="12.75">
      <c r="K10" s="574"/>
    </row>
    <row r="11" spans="3:8" ht="12.75">
      <c r="C11" s="574" t="s">
        <v>135</v>
      </c>
      <c r="F11" s="574"/>
      <c r="H11" s="574"/>
    </row>
    <row r="12" spans="5:11" ht="12.75">
      <c r="E12" s="575" t="s">
        <v>136</v>
      </c>
      <c r="G12" s="574"/>
      <c r="K12" s="574"/>
    </row>
    <row r="13" spans="3:5" ht="12.75">
      <c r="C13" s="576" t="s">
        <v>137</v>
      </c>
      <c r="D13" s="577" t="s">
        <v>138</v>
      </c>
      <c r="E13" s="578"/>
    </row>
    <row r="14" spans="3:11" ht="12.75">
      <c r="C14" s="574" t="s">
        <v>139</v>
      </c>
      <c r="E14" s="574" t="s">
        <v>140</v>
      </c>
      <c r="K14" s="574" t="s">
        <v>141</v>
      </c>
    </row>
    <row r="15" spans="7:10" ht="12.75">
      <c r="G15" s="578" t="s">
        <v>142</v>
      </c>
      <c r="I15" s="575" t="s">
        <v>143</v>
      </c>
      <c r="J15" s="574"/>
    </row>
    <row r="16" spans="8:10" ht="12.75">
      <c r="H16" s="577"/>
      <c r="J16" s="574"/>
    </row>
    <row r="17" ht="12.75">
      <c r="K17" s="575" t="s">
        <v>144</v>
      </c>
    </row>
    <row r="18" spans="8:9" ht="12.75">
      <c r="H18" s="574"/>
      <c r="I18" s="574" t="s">
        <v>145</v>
      </c>
    </row>
    <row r="19" ht="12.75">
      <c r="H19" s="574" t="s">
        <v>146</v>
      </c>
    </row>
    <row r="20" ht="12.75">
      <c r="K20" s="575" t="s">
        <v>147</v>
      </c>
    </row>
    <row r="21" ht="12.75">
      <c r="G21" s="576"/>
    </row>
    <row r="23" ht="12.75">
      <c r="J23" s="576" t="s">
        <v>148</v>
      </c>
    </row>
    <row r="24" ht="12.75">
      <c r="K24" s="574" t="s">
        <v>149</v>
      </c>
    </row>
    <row r="27" ht="12.75">
      <c r="K27" s="574"/>
    </row>
    <row r="33" ht="12.75">
      <c r="K33" s="578" t="s">
        <v>150</v>
      </c>
    </row>
  </sheetData>
  <sheetProtection/>
  <mergeCells count="3">
    <mergeCell ref="A2:I2"/>
    <mergeCell ref="A3:I3"/>
    <mergeCell ref="F1:K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5" width="12.7109375" style="0" customWidth="1"/>
    <col min="6" max="6" width="15.7109375" style="0" customWidth="1"/>
  </cols>
  <sheetData>
    <row r="1" spans="3:6" ht="88.5" customHeight="1">
      <c r="C1" s="969" t="s">
        <v>1245</v>
      </c>
      <c r="D1" s="970"/>
      <c r="E1" s="970"/>
      <c r="F1" s="970"/>
    </row>
    <row r="2" spans="1:6" ht="15.75">
      <c r="A2" s="948" t="s">
        <v>666</v>
      </c>
      <c r="B2" s="948"/>
      <c r="C2" s="948"/>
      <c r="D2" s="948"/>
      <c r="E2" s="948"/>
      <c r="F2" s="948"/>
    </row>
    <row r="3" spans="1:6" ht="30" customHeight="1">
      <c r="A3" s="935" t="s">
        <v>679</v>
      </c>
      <c r="B3" s="935"/>
      <c r="C3" s="935"/>
      <c r="D3" s="935"/>
      <c r="E3" s="935"/>
      <c r="F3" s="935"/>
    </row>
    <row r="4" spans="1:6" ht="15.75">
      <c r="A4" s="949" t="s">
        <v>667</v>
      </c>
      <c r="B4" s="949"/>
      <c r="C4" s="949"/>
      <c r="D4" s="949"/>
      <c r="E4" s="949"/>
      <c r="F4" s="949"/>
    </row>
    <row r="5" spans="1:6" ht="16.5" thickBot="1">
      <c r="A5" s="949" t="s">
        <v>133</v>
      </c>
      <c r="B5" s="949"/>
      <c r="C5" s="949"/>
      <c r="D5" s="949"/>
      <c r="E5" s="949"/>
      <c r="F5" s="949"/>
    </row>
    <row r="6" spans="1:6" s="269" customFormat="1" ht="13.5" thickBot="1">
      <c r="A6" s="585" t="s">
        <v>668</v>
      </c>
      <c r="B6" s="629"/>
      <c r="C6" s="630" t="s">
        <v>669</v>
      </c>
      <c r="D6" s="630" t="s">
        <v>670</v>
      </c>
      <c r="E6" s="630" t="s">
        <v>678</v>
      </c>
      <c r="F6" s="971" t="s">
        <v>806</v>
      </c>
    </row>
    <row r="7" spans="1:6" s="409" customFormat="1" ht="49.5" customHeight="1" thickBot="1">
      <c r="A7" s="631" t="s">
        <v>671</v>
      </c>
      <c r="B7" s="632" t="s">
        <v>75</v>
      </c>
      <c r="C7" s="632" t="s">
        <v>684</v>
      </c>
      <c r="D7" s="632" t="s">
        <v>684</v>
      </c>
      <c r="E7" s="632" t="s">
        <v>684</v>
      </c>
      <c r="F7" s="972"/>
    </row>
    <row r="8" spans="1:6" ht="25.5">
      <c r="A8" s="454" t="s">
        <v>71</v>
      </c>
      <c r="B8" s="633" t="s">
        <v>672</v>
      </c>
      <c r="C8" s="634">
        <f>C9+C10</f>
        <v>21213.499999999996</v>
      </c>
      <c r="D8" s="634">
        <f>D9+D10</f>
        <v>23632.800000000003</v>
      </c>
      <c r="E8" s="634">
        <f>E9+E10</f>
        <v>23552.86</v>
      </c>
      <c r="F8" s="635"/>
    </row>
    <row r="9" spans="1:6" ht="12.75">
      <c r="A9" s="636" t="s">
        <v>673</v>
      </c>
      <c r="B9" s="637" t="s">
        <v>672</v>
      </c>
      <c r="C9" s="638">
        <v>0</v>
      </c>
      <c r="D9" s="634">
        <v>0</v>
      </c>
      <c r="E9" s="634">
        <v>0</v>
      </c>
      <c r="F9" s="635"/>
    </row>
    <row r="10" spans="1:6" ht="25.5">
      <c r="A10" s="636" t="s">
        <v>674</v>
      </c>
      <c r="B10" s="637" t="s">
        <v>672</v>
      </c>
      <c r="C10" s="638">
        <f>C11+C12</f>
        <v>21213.499999999996</v>
      </c>
      <c r="D10" s="638">
        <f>D11+D12</f>
        <v>23632.800000000003</v>
      </c>
      <c r="E10" s="638">
        <f>E11+E12</f>
        <v>23552.86</v>
      </c>
      <c r="F10" s="635"/>
    </row>
    <row r="11" spans="1:6" ht="13.5" thickBot="1">
      <c r="A11" s="639" t="s">
        <v>675</v>
      </c>
      <c r="B11" s="640" t="s">
        <v>672</v>
      </c>
      <c r="C11" s="641">
        <v>2867.1</v>
      </c>
      <c r="D11" s="642">
        <v>3631.9</v>
      </c>
      <c r="E11" s="642">
        <v>3801.7</v>
      </c>
      <c r="F11" s="635"/>
    </row>
    <row r="12" spans="1:6" ht="26.25" thickBot="1">
      <c r="A12" s="643" t="s">
        <v>676</v>
      </c>
      <c r="B12" s="632" t="s">
        <v>672</v>
      </c>
      <c r="C12" s="644">
        <f>C13+C14+C15</f>
        <v>18346.399999999998</v>
      </c>
      <c r="D12" s="644">
        <f>D13+D14+D15</f>
        <v>20000.9</v>
      </c>
      <c r="E12" s="644">
        <f>E13+E14+E15</f>
        <v>19751.16</v>
      </c>
      <c r="F12" s="645">
        <f>F13+F14+F15</f>
        <v>19366.153333333332</v>
      </c>
    </row>
    <row r="13" spans="1:6" ht="12.75">
      <c r="A13" s="454" t="s">
        <v>70</v>
      </c>
      <c r="B13" s="633" t="s">
        <v>672</v>
      </c>
      <c r="C13" s="634">
        <v>11522.8</v>
      </c>
      <c r="D13" s="634">
        <v>13268.4</v>
      </c>
      <c r="E13" s="634">
        <v>12605.6</v>
      </c>
      <c r="F13" s="651">
        <f>(C13+D13+E13)/3</f>
        <v>12465.599999999999</v>
      </c>
    </row>
    <row r="14" spans="1:6" ht="12.75">
      <c r="A14" s="636" t="s">
        <v>95</v>
      </c>
      <c r="B14" s="637" t="s">
        <v>672</v>
      </c>
      <c r="C14" s="638">
        <v>5805.9</v>
      </c>
      <c r="D14" s="634">
        <v>6090</v>
      </c>
      <c r="E14" s="634">
        <v>6276.1</v>
      </c>
      <c r="F14" s="635">
        <f>(C14+D14+E14)/3</f>
        <v>6057.333333333333</v>
      </c>
    </row>
    <row r="15" spans="1:6" ht="13.5" thickBot="1">
      <c r="A15" s="646" t="s">
        <v>677</v>
      </c>
      <c r="B15" s="647" t="s">
        <v>672</v>
      </c>
      <c r="C15" s="648">
        <v>1017.7</v>
      </c>
      <c r="D15" s="649">
        <v>642.5</v>
      </c>
      <c r="E15" s="649">
        <v>869.46</v>
      </c>
      <c r="F15" s="650">
        <f>(C15+D15+E15)/3</f>
        <v>843.2199999999999</v>
      </c>
    </row>
  </sheetData>
  <sheetProtection/>
  <mergeCells count="6">
    <mergeCell ref="F6:F7"/>
    <mergeCell ref="A2:F2"/>
    <mergeCell ref="A3:F3"/>
    <mergeCell ref="A5:F5"/>
    <mergeCell ref="A4:F4"/>
    <mergeCell ref="C1:F1"/>
  </mergeCells>
  <printOptions/>
  <pageMargins left="0.98" right="0.27" top="0.59" bottom="0.53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2.7109375" style="0" customWidth="1"/>
    <col min="2" max="2" width="10.7109375" style="0" customWidth="1"/>
    <col min="5" max="5" width="10.7109375" style="0" customWidth="1"/>
    <col min="8" max="8" width="10.7109375" style="0" customWidth="1"/>
    <col min="11" max="11" width="10.7109375" style="0" customWidth="1"/>
  </cols>
  <sheetData>
    <row r="1" spans="8:13" ht="97.5" customHeight="1">
      <c r="H1" s="969" t="s">
        <v>1246</v>
      </c>
      <c r="I1" s="970"/>
      <c r="J1" s="970"/>
      <c r="K1" s="970"/>
      <c r="L1" s="970"/>
      <c r="M1" s="970"/>
    </row>
    <row r="2" ht="15.75">
      <c r="I2" s="428"/>
    </row>
    <row r="3" ht="12.75">
      <c r="I3" s="420"/>
    </row>
    <row r="4" ht="12.75">
      <c r="I4" s="420"/>
    </row>
    <row r="5" ht="12.75">
      <c r="I5" s="420"/>
    </row>
    <row r="6" spans="1:13" ht="15.75">
      <c r="A6" s="949" t="s">
        <v>71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</row>
    <row r="7" spans="1:13" ht="15.75">
      <c r="A7" s="949" t="s">
        <v>72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</row>
    <row r="8" spans="1:13" ht="15.75">
      <c r="A8" s="949" t="s">
        <v>684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</row>
    <row r="9" spans="1:13" ht="16.5" thickBot="1">
      <c r="A9" s="973" t="s">
        <v>109</v>
      </c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</row>
    <row r="10" spans="1:13" ht="12.75">
      <c r="A10" s="979" t="s">
        <v>66</v>
      </c>
      <c r="B10" s="974" t="s">
        <v>89</v>
      </c>
      <c r="C10" s="975"/>
      <c r="D10" s="976"/>
      <c r="E10" s="977" t="s">
        <v>90</v>
      </c>
      <c r="F10" s="975"/>
      <c r="G10" s="978"/>
      <c r="H10" s="974" t="s">
        <v>91</v>
      </c>
      <c r="I10" s="975"/>
      <c r="J10" s="976"/>
      <c r="K10" s="977" t="s">
        <v>92</v>
      </c>
      <c r="L10" s="975"/>
      <c r="M10" s="976"/>
    </row>
    <row r="11" spans="1:13" s="432" customFormat="1" ht="25.5">
      <c r="A11" s="980"/>
      <c r="B11" s="429" t="s">
        <v>93</v>
      </c>
      <c r="C11" s="407" t="s">
        <v>68</v>
      </c>
      <c r="D11" s="430" t="s">
        <v>69</v>
      </c>
      <c r="E11" s="431" t="s">
        <v>93</v>
      </c>
      <c r="F11" s="407" t="s">
        <v>68</v>
      </c>
      <c r="G11" s="430" t="s">
        <v>69</v>
      </c>
      <c r="H11" s="429" t="s">
        <v>93</v>
      </c>
      <c r="I11" s="407" t="s">
        <v>68</v>
      </c>
      <c r="J11" s="430" t="s">
        <v>69</v>
      </c>
      <c r="K11" s="431" t="s">
        <v>93</v>
      </c>
      <c r="L11" s="407" t="s">
        <v>68</v>
      </c>
      <c r="M11" s="430" t="s">
        <v>69</v>
      </c>
    </row>
    <row r="12" spans="1:13" s="432" customFormat="1" ht="12.75">
      <c r="A12" s="433" t="s">
        <v>94</v>
      </c>
      <c r="B12" s="434"/>
      <c r="C12" s="435"/>
      <c r="D12" s="436"/>
      <c r="E12" s="437"/>
      <c r="F12" s="435"/>
      <c r="G12" s="438"/>
      <c r="H12" s="434"/>
      <c r="I12" s="435"/>
      <c r="J12" s="436"/>
      <c r="K12" s="437"/>
      <c r="L12" s="435"/>
      <c r="M12" s="436"/>
    </row>
    <row r="13" spans="1:15" ht="12.75">
      <c r="A13" s="417" t="s">
        <v>70</v>
      </c>
      <c r="B13" s="439">
        <v>107.97</v>
      </c>
      <c r="C13" s="440"/>
      <c r="D13" s="441">
        <f>B13</f>
        <v>107.97</v>
      </c>
      <c r="E13" s="442">
        <v>462.5</v>
      </c>
      <c r="F13" s="440"/>
      <c r="G13" s="443">
        <f>E13</f>
        <v>462.5</v>
      </c>
      <c r="H13" s="439">
        <v>10176.3</v>
      </c>
      <c r="I13" s="440">
        <v>1718.83</v>
      </c>
      <c r="J13" s="441">
        <f>H13+I13</f>
        <v>11895.13</v>
      </c>
      <c r="K13" s="442">
        <f aca="true" t="shared" si="0" ref="K13:L15">B13+E13+H13</f>
        <v>10746.769999999999</v>
      </c>
      <c r="L13" s="442">
        <f t="shared" si="0"/>
        <v>1718.83</v>
      </c>
      <c r="M13" s="441">
        <f>K13+L13</f>
        <v>12465.599999999999</v>
      </c>
      <c r="O13" s="273"/>
    </row>
    <row r="14" spans="1:15" ht="12.75">
      <c r="A14" s="417" t="s">
        <v>95</v>
      </c>
      <c r="B14" s="439"/>
      <c r="C14" s="440"/>
      <c r="D14" s="441"/>
      <c r="E14" s="442">
        <v>475.98</v>
      </c>
      <c r="F14" s="440">
        <v>37.52</v>
      </c>
      <c r="G14" s="443">
        <f>E14+F14</f>
        <v>513.5</v>
      </c>
      <c r="H14" s="439">
        <v>5543.33</v>
      </c>
      <c r="I14" s="440">
        <v>374.72</v>
      </c>
      <c r="J14" s="441">
        <f>H14+I14</f>
        <v>5918.05</v>
      </c>
      <c r="K14" s="442">
        <f t="shared" si="0"/>
        <v>6019.3099999999995</v>
      </c>
      <c r="L14" s="442">
        <f t="shared" si="0"/>
        <v>412.24</v>
      </c>
      <c r="M14" s="441">
        <f>K14+L14</f>
        <v>6431.549999999999</v>
      </c>
      <c r="O14" s="273"/>
    </row>
    <row r="15" spans="1:13" ht="13.5" thickBot="1">
      <c r="A15" s="418" t="s">
        <v>96</v>
      </c>
      <c r="B15" s="444"/>
      <c r="C15" s="445"/>
      <c r="D15" s="446"/>
      <c r="E15" s="447">
        <v>21</v>
      </c>
      <c r="F15" s="445">
        <v>0.5199387999999999</v>
      </c>
      <c r="G15" s="448">
        <v>21.5199388</v>
      </c>
      <c r="H15" s="444">
        <v>729.66</v>
      </c>
      <c r="I15" s="445">
        <v>92.04</v>
      </c>
      <c r="J15" s="446">
        <v>1083.40136629</v>
      </c>
      <c r="K15" s="442">
        <f t="shared" si="0"/>
        <v>750.66</v>
      </c>
      <c r="L15" s="442">
        <f t="shared" si="0"/>
        <v>92.55993880000001</v>
      </c>
      <c r="M15" s="441">
        <f>K15+L15</f>
        <v>843.2199388</v>
      </c>
    </row>
    <row r="16" spans="1:15" ht="26.25" thickBot="1">
      <c r="A16" s="419" t="s">
        <v>97</v>
      </c>
      <c r="B16" s="449">
        <f aca="true" t="shared" si="1" ref="B16:I16">SUM(B13:B15)</f>
        <v>107.97</v>
      </c>
      <c r="C16" s="450">
        <f t="shared" si="1"/>
        <v>0</v>
      </c>
      <c r="D16" s="451">
        <f>SUM(D13:D15)</f>
        <v>107.97</v>
      </c>
      <c r="E16" s="452">
        <f t="shared" si="1"/>
        <v>959.48</v>
      </c>
      <c r="F16" s="450">
        <f t="shared" si="1"/>
        <v>38.0399388</v>
      </c>
      <c r="G16" s="453">
        <f t="shared" si="1"/>
        <v>997.5199388</v>
      </c>
      <c r="H16" s="449">
        <f t="shared" si="1"/>
        <v>16449.29</v>
      </c>
      <c r="I16" s="450">
        <f t="shared" si="1"/>
        <v>2185.59</v>
      </c>
      <c r="J16" s="451">
        <f>SUM(J13:J15)</f>
        <v>18896.58136629</v>
      </c>
      <c r="K16" s="452">
        <f>SUM(K13:K15)</f>
        <v>17516.739999999998</v>
      </c>
      <c r="L16" s="450">
        <f>SUM(L13:L15)</f>
        <v>2223.6299387999998</v>
      </c>
      <c r="M16" s="451">
        <f>SUM(M13:M15)</f>
        <v>19740.3699388</v>
      </c>
      <c r="N16" s="273"/>
      <c r="O16" s="272"/>
    </row>
    <row r="17" spans="1:14" ht="12.75">
      <c r="A17" s="454" t="s">
        <v>98</v>
      </c>
      <c r="B17" s="455">
        <v>5.31</v>
      </c>
      <c r="C17" s="456">
        <v>0.15</v>
      </c>
      <c r="D17" s="457">
        <f>SUM(B17:C17)</f>
        <v>5.46</v>
      </c>
      <c r="E17" s="458">
        <v>239.08</v>
      </c>
      <c r="F17" s="456">
        <v>5.84</v>
      </c>
      <c r="G17" s="459">
        <f>SUM(E17:F17)</f>
        <v>244.92000000000002</v>
      </c>
      <c r="H17" s="455">
        <v>2866.86</v>
      </c>
      <c r="I17" s="456">
        <v>198.19</v>
      </c>
      <c r="J17" s="457">
        <f>SUM(H17:I17)</f>
        <v>3065.05</v>
      </c>
      <c r="K17" s="442">
        <f>B17+E17+H17</f>
        <v>3111.25</v>
      </c>
      <c r="L17" s="442">
        <f>C17+F17+I17</f>
        <v>204.18</v>
      </c>
      <c r="M17" s="441">
        <f>K17+L17</f>
        <v>3315.43</v>
      </c>
      <c r="N17" s="273"/>
    </row>
    <row r="18" spans="1:14" ht="13.5" thickBot="1">
      <c r="A18" s="418" t="s">
        <v>99</v>
      </c>
      <c r="B18" s="444">
        <f>B16+B17</f>
        <v>113.28</v>
      </c>
      <c r="C18" s="445">
        <f>C16+C17</f>
        <v>0.15</v>
      </c>
      <c r="D18" s="446">
        <f>SUM(B18:C18)</f>
        <v>113.43</v>
      </c>
      <c r="E18" s="447">
        <f>E16+E17</f>
        <v>1198.56</v>
      </c>
      <c r="F18" s="445">
        <f>F16+F17</f>
        <v>43.879938800000005</v>
      </c>
      <c r="G18" s="448">
        <f>SUM(E18:F18)</f>
        <v>1242.4399388</v>
      </c>
      <c r="H18" s="444">
        <f>H16+H17</f>
        <v>19316.15</v>
      </c>
      <c r="I18" s="445">
        <f>I16+I17</f>
        <v>2383.78</v>
      </c>
      <c r="J18" s="457">
        <f>SUM(H18:I18)</f>
        <v>21699.93</v>
      </c>
      <c r="K18" s="447">
        <f>K16+K17</f>
        <v>20627.989999999998</v>
      </c>
      <c r="L18" s="445">
        <f>L16+L17</f>
        <v>2427.8099387999996</v>
      </c>
      <c r="M18" s="446">
        <f>SUM(K18:L18)</f>
        <v>23055.7999388</v>
      </c>
      <c r="N18" s="273"/>
    </row>
    <row r="19" spans="1:14" ht="13.5" thickBot="1">
      <c r="A19" s="460" t="s">
        <v>100</v>
      </c>
      <c r="B19" s="449">
        <f>B18</f>
        <v>113.28</v>
      </c>
      <c r="C19" s="450">
        <f>C18</f>
        <v>0.15</v>
      </c>
      <c r="D19" s="451">
        <f>SUM(B19:C19)</f>
        <v>113.43</v>
      </c>
      <c r="E19" s="452">
        <f>E18</f>
        <v>1198.56</v>
      </c>
      <c r="F19" s="450">
        <f>F18</f>
        <v>43.879938800000005</v>
      </c>
      <c r="G19" s="453">
        <f>SUM(E19:F19)</f>
        <v>1242.4399388</v>
      </c>
      <c r="H19" s="449">
        <f>H18</f>
        <v>19316.15</v>
      </c>
      <c r="I19" s="450">
        <f>I18</f>
        <v>2383.78</v>
      </c>
      <c r="J19" s="451">
        <f>J18</f>
        <v>21699.93</v>
      </c>
      <c r="K19" s="452">
        <f>K18</f>
        <v>20627.989999999998</v>
      </c>
      <c r="L19" s="450">
        <f>L18</f>
        <v>2427.8099387999996</v>
      </c>
      <c r="M19" s="451">
        <f>SUM(K19:L19)</f>
        <v>23055.7999388</v>
      </c>
      <c r="N19" s="273"/>
    </row>
    <row r="20" spans="2:13" ht="12.75"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2" ht="12.75">
      <c r="B22" s="2"/>
    </row>
  </sheetData>
  <sheetProtection/>
  <mergeCells count="10">
    <mergeCell ref="H1:M1"/>
    <mergeCell ref="A6:M6"/>
    <mergeCell ref="A9:M9"/>
    <mergeCell ref="B10:D10"/>
    <mergeCell ref="E10:G10"/>
    <mergeCell ref="H10:J10"/>
    <mergeCell ref="K10:M10"/>
    <mergeCell ref="A8:M8"/>
    <mergeCell ref="A10:A11"/>
    <mergeCell ref="A7:M7"/>
  </mergeCells>
  <printOptions/>
  <pageMargins left="0.66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0.7109375" style="0" customWidth="1"/>
    <col min="3" max="6" width="13.7109375" style="0" customWidth="1"/>
  </cols>
  <sheetData>
    <row r="1" spans="3:6" ht="80.25" customHeight="1">
      <c r="C1" s="969" t="s">
        <v>1247</v>
      </c>
      <c r="D1" s="970"/>
      <c r="E1" s="970"/>
      <c r="F1" s="970"/>
    </row>
    <row r="2" ht="12.75">
      <c r="E2" s="420"/>
    </row>
    <row r="3" ht="12.75">
      <c r="E3" s="420"/>
    </row>
    <row r="4" ht="12.75">
      <c r="E4" s="420"/>
    </row>
    <row r="5" ht="12.75">
      <c r="E5" s="420"/>
    </row>
    <row r="7" spans="1:6" ht="15.75">
      <c r="A7" s="948" t="s">
        <v>72</v>
      </c>
      <c r="B7" s="948"/>
      <c r="C7" s="948"/>
      <c r="D7" s="948"/>
      <c r="E7" s="948"/>
      <c r="F7" s="948"/>
    </row>
    <row r="8" spans="1:6" ht="30" customHeight="1">
      <c r="A8" s="935" t="s">
        <v>73</v>
      </c>
      <c r="B8" s="935"/>
      <c r="C8" s="935"/>
      <c r="D8" s="935"/>
      <c r="E8" s="935"/>
      <c r="F8" s="935"/>
    </row>
    <row r="9" spans="1:6" ht="16.5" thickBot="1">
      <c r="A9" s="948" t="s">
        <v>109</v>
      </c>
      <c r="B9" s="948"/>
      <c r="C9" s="948"/>
      <c r="D9" s="948"/>
      <c r="E9" s="948"/>
      <c r="F9" s="948"/>
    </row>
    <row r="10" spans="1:6" ht="25.5">
      <c r="A10" s="421" t="s">
        <v>74</v>
      </c>
      <c r="B10" s="422" t="s">
        <v>75</v>
      </c>
      <c r="C10" s="422" t="s">
        <v>895</v>
      </c>
      <c r="D10" s="422" t="s">
        <v>814</v>
      </c>
      <c r="E10" s="422" t="s">
        <v>823</v>
      </c>
      <c r="F10" s="423" t="s">
        <v>67</v>
      </c>
    </row>
    <row r="11" spans="1:6" ht="24.75" customHeight="1">
      <c r="A11" s="406" t="s">
        <v>76</v>
      </c>
      <c r="B11" s="252" t="s">
        <v>77</v>
      </c>
      <c r="C11" s="252">
        <v>0.6</v>
      </c>
      <c r="D11" s="252">
        <v>2.09</v>
      </c>
      <c r="E11" s="252">
        <v>15.645</v>
      </c>
      <c r="F11" s="424">
        <f>SUM(C11:E11)</f>
        <v>18.335</v>
      </c>
    </row>
    <row r="12" spans="1:6" ht="24.75" customHeight="1">
      <c r="A12" s="406" t="s">
        <v>78</v>
      </c>
      <c r="B12" s="252" t="s">
        <v>77</v>
      </c>
      <c r="C12" s="252">
        <v>0.6</v>
      </c>
      <c r="D12" s="252">
        <v>2.09</v>
      </c>
      <c r="E12" s="252">
        <v>15.645</v>
      </c>
      <c r="F12" s="424">
        <f>SUM(C12:E12)</f>
        <v>18.335</v>
      </c>
    </row>
    <row r="13" spans="1:6" ht="24.75" customHeight="1">
      <c r="A13" s="406" t="s">
        <v>79</v>
      </c>
      <c r="B13" s="252" t="s">
        <v>80</v>
      </c>
      <c r="C13" s="252">
        <v>113.43</v>
      </c>
      <c r="D13" s="252">
        <v>1242.44</v>
      </c>
      <c r="E13" s="252">
        <v>21699.93</v>
      </c>
      <c r="F13" s="461">
        <f>SUM(C13:E13)</f>
        <v>23055.8</v>
      </c>
    </row>
    <row r="14" spans="1:6" ht="24.75" customHeight="1">
      <c r="A14" s="406" t="s">
        <v>81</v>
      </c>
      <c r="B14" s="252" t="s">
        <v>82</v>
      </c>
      <c r="C14" s="252">
        <v>5147</v>
      </c>
      <c r="D14" s="252">
        <v>5147</v>
      </c>
      <c r="E14" s="252">
        <v>5147</v>
      </c>
      <c r="F14" s="424">
        <v>5147</v>
      </c>
    </row>
    <row r="15" spans="1:6" ht="24.75" customHeight="1">
      <c r="A15" s="406" t="s">
        <v>83</v>
      </c>
      <c r="B15" s="252" t="s">
        <v>84</v>
      </c>
      <c r="C15" s="425">
        <v>37.98523411696134</v>
      </c>
      <c r="D15" s="425">
        <v>382.38197007965806</v>
      </c>
      <c r="E15" s="425">
        <v>5297.450942296483</v>
      </c>
      <c r="F15" s="461">
        <f>SUM(C15:E15)</f>
        <v>5717.818146493102</v>
      </c>
    </row>
    <row r="16" spans="1:6" ht="24.75" customHeight="1">
      <c r="A16" s="406" t="s">
        <v>85</v>
      </c>
      <c r="B16" s="252" t="s">
        <v>86</v>
      </c>
      <c r="C16" s="425">
        <v>27.93</v>
      </c>
      <c r="D16" s="425">
        <v>281.16</v>
      </c>
      <c r="E16" s="425">
        <v>3895.14</v>
      </c>
      <c r="F16" s="461">
        <f>SUM(C16:E16)</f>
        <v>4204.23</v>
      </c>
    </row>
    <row r="17" spans="1:6" ht="13.5" thickBot="1">
      <c r="A17" s="426" t="s">
        <v>87</v>
      </c>
      <c r="B17" s="400" t="s">
        <v>88</v>
      </c>
      <c r="C17" s="400">
        <v>84</v>
      </c>
      <c r="D17" s="400">
        <v>84</v>
      </c>
      <c r="E17" s="400">
        <v>80.9</v>
      </c>
      <c r="F17" s="427"/>
    </row>
  </sheetData>
  <sheetProtection/>
  <mergeCells count="4">
    <mergeCell ref="A7:F7"/>
    <mergeCell ref="A8:F8"/>
    <mergeCell ref="A9:F9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6" width="14.7109375" style="0" customWidth="1"/>
    <col min="7" max="7" width="9.57421875" style="202" bestFit="1" customWidth="1"/>
    <col min="8" max="8" width="9.140625" style="202" customWidth="1"/>
    <col min="9" max="9" width="10.7109375" style="202" customWidth="1"/>
    <col min="10" max="13" width="9.140625" style="202" customWidth="1"/>
  </cols>
  <sheetData>
    <row r="1" spans="4:6" ht="95.25" customHeight="1">
      <c r="D1" s="969" t="s">
        <v>1248</v>
      </c>
      <c r="E1" s="970"/>
      <c r="F1" s="970"/>
    </row>
    <row r="2" spans="1:13" s="862" customFormat="1" ht="12.75">
      <c r="A2" s="861"/>
      <c r="G2" s="863"/>
      <c r="H2" s="863"/>
      <c r="I2" s="863"/>
      <c r="J2" s="863"/>
      <c r="K2" s="863"/>
      <c r="L2" s="863"/>
      <c r="M2" s="863"/>
    </row>
    <row r="3" spans="1:13" s="862" customFormat="1" ht="12.75">
      <c r="A3" s="981" t="s">
        <v>638</v>
      </c>
      <c r="B3" s="982"/>
      <c r="C3" s="982"/>
      <c r="D3" s="982"/>
      <c r="E3" s="982"/>
      <c r="F3" s="982"/>
      <c r="G3" s="863"/>
      <c r="H3" s="863"/>
      <c r="I3" s="863"/>
      <c r="J3" s="863"/>
      <c r="K3" s="863"/>
      <c r="L3" s="863"/>
      <c r="M3" s="863"/>
    </row>
    <row r="4" spans="1:13" s="862" customFormat="1" ht="42.75" customHeight="1">
      <c r="A4" s="981" t="s">
        <v>639</v>
      </c>
      <c r="B4" s="982"/>
      <c r="C4" s="982"/>
      <c r="D4" s="982"/>
      <c r="E4" s="982"/>
      <c r="F4" s="982"/>
      <c r="G4" s="269"/>
      <c r="H4" s="864"/>
      <c r="I4" s="864"/>
      <c r="J4" s="863"/>
      <c r="K4" s="864"/>
      <c r="L4" s="863"/>
      <c r="M4" s="863"/>
    </row>
    <row r="5" spans="1:13" s="862" customFormat="1" ht="15" customHeight="1">
      <c r="A5" s="983" t="s">
        <v>640</v>
      </c>
      <c r="B5" s="984"/>
      <c r="C5" s="984"/>
      <c r="D5" s="984"/>
      <c r="E5" s="984"/>
      <c r="F5" s="984"/>
      <c r="G5" s="865"/>
      <c r="H5" s="863"/>
      <c r="I5" s="863"/>
      <c r="J5" s="863"/>
      <c r="K5" s="863"/>
      <c r="L5" s="863"/>
      <c r="M5" s="863"/>
    </row>
    <row r="6" spans="1:13" s="862" customFormat="1" ht="19.5" customHeight="1" thickBot="1">
      <c r="A6" s="983" t="s">
        <v>641</v>
      </c>
      <c r="B6" s="984"/>
      <c r="C6" s="984"/>
      <c r="D6" s="984"/>
      <c r="E6" s="984"/>
      <c r="F6" s="984"/>
      <c r="H6" s="863"/>
      <c r="I6" s="863"/>
      <c r="J6" s="863"/>
      <c r="K6" s="863"/>
      <c r="L6" s="863"/>
      <c r="M6" s="863"/>
    </row>
    <row r="7" spans="1:13" s="862" customFormat="1" ht="26.25" thickBot="1">
      <c r="A7" s="866" t="s">
        <v>671</v>
      </c>
      <c r="B7" s="867" t="s">
        <v>642</v>
      </c>
      <c r="C7" s="868" t="s">
        <v>895</v>
      </c>
      <c r="D7" s="868" t="s">
        <v>814</v>
      </c>
      <c r="E7" s="868" t="s">
        <v>643</v>
      </c>
      <c r="F7" s="869" t="s">
        <v>644</v>
      </c>
      <c r="H7" s="863"/>
      <c r="I7" s="863"/>
      <c r="J7" s="863"/>
      <c r="K7" s="863"/>
      <c r="L7" s="863"/>
      <c r="M7" s="863"/>
    </row>
    <row r="8" spans="1:13" s="862" customFormat="1" ht="15" customHeight="1">
      <c r="A8" s="870" t="s">
        <v>87</v>
      </c>
      <c r="B8" s="871"/>
      <c r="C8" s="872">
        <v>84</v>
      </c>
      <c r="D8" s="872">
        <v>84</v>
      </c>
      <c r="E8" s="903">
        <v>80.9</v>
      </c>
      <c r="F8" s="873"/>
      <c r="G8" s="861"/>
      <c r="H8" s="863"/>
      <c r="I8" s="874"/>
      <c r="J8" s="863"/>
      <c r="K8" s="863"/>
      <c r="L8" s="863"/>
      <c r="M8" s="863"/>
    </row>
    <row r="9" spans="1:13" s="862" customFormat="1" ht="15" customHeight="1">
      <c r="A9" s="875" t="s">
        <v>645</v>
      </c>
      <c r="B9" s="876"/>
      <c r="C9" s="876" t="s">
        <v>646</v>
      </c>
      <c r="D9" s="876" t="s">
        <v>646</v>
      </c>
      <c r="E9" s="876" t="s">
        <v>646</v>
      </c>
      <c r="F9" s="877" t="s">
        <v>646</v>
      </c>
      <c r="H9" s="863"/>
      <c r="I9" s="863"/>
      <c r="J9" s="863"/>
      <c r="K9" s="863"/>
      <c r="L9" s="863"/>
      <c r="M9" s="863"/>
    </row>
    <row r="10" spans="1:13" s="862" customFormat="1" ht="15" customHeight="1" thickBot="1">
      <c r="A10" s="878" t="s">
        <v>657</v>
      </c>
      <c r="B10" s="879" t="s">
        <v>647</v>
      </c>
      <c r="C10" s="880">
        <v>5147</v>
      </c>
      <c r="D10" s="880">
        <v>5147</v>
      </c>
      <c r="E10" s="880">
        <v>5147</v>
      </c>
      <c r="F10" s="880">
        <v>5147</v>
      </c>
      <c r="H10" s="874"/>
      <c r="I10" s="874"/>
      <c r="J10" s="863"/>
      <c r="K10" s="863"/>
      <c r="L10" s="863"/>
      <c r="M10" s="863"/>
    </row>
    <row r="11" spans="1:13" s="861" customFormat="1" ht="30" customHeight="1" thickBot="1">
      <c r="A11" s="881" t="s">
        <v>648</v>
      </c>
      <c r="B11" s="882" t="s">
        <v>672</v>
      </c>
      <c r="C11" s="316">
        <v>113.43</v>
      </c>
      <c r="D11" s="316">
        <v>1242.44</v>
      </c>
      <c r="E11" s="316">
        <v>21699.93</v>
      </c>
      <c r="F11" s="884">
        <f>SUM(C11:E11)</f>
        <v>23055.8</v>
      </c>
      <c r="G11" s="885"/>
      <c r="H11" s="885"/>
      <c r="I11" s="885"/>
      <c r="J11" s="885"/>
      <c r="K11" s="885"/>
      <c r="L11" s="885"/>
      <c r="M11" s="885"/>
    </row>
    <row r="12" spans="1:13" s="862" customFormat="1" ht="30" customHeight="1">
      <c r="A12" s="886" t="s">
        <v>649</v>
      </c>
      <c r="B12" s="887" t="s">
        <v>650</v>
      </c>
      <c r="C12" s="888">
        <f>C15/C11*1000</f>
        <v>334.87819903871406</v>
      </c>
      <c r="D12" s="888">
        <f>D15/D11*1000</f>
        <v>307.76695058083936</v>
      </c>
      <c r="E12" s="888">
        <f>E15/E11*1000</f>
        <v>244.12295073285873</v>
      </c>
      <c r="F12" s="889">
        <f>F15/F11*1000</f>
        <v>247.99912154395435</v>
      </c>
      <c r="G12" s="863"/>
      <c r="H12" s="863"/>
      <c r="I12" s="863"/>
      <c r="J12" s="863"/>
      <c r="K12" s="863"/>
      <c r="L12" s="863"/>
      <c r="M12" s="863"/>
    </row>
    <row r="13" spans="1:13" s="862" customFormat="1" ht="30" customHeight="1">
      <c r="A13" s="890" t="s">
        <v>651</v>
      </c>
      <c r="B13" s="891"/>
      <c r="C13" s="892">
        <f>C10/7000</f>
        <v>0.7352857142857143</v>
      </c>
      <c r="D13" s="892">
        <f>D10/7000</f>
        <v>0.7352857142857143</v>
      </c>
      <c r="E13" s="892">
        <f>E10/7000</f>
        <v>0.7352857142857143</v>
      </c>
      <c r="F13" s="893">
        <f>F10/7000</f>
        <v>0.7352857142857143</v>
      </c>
      <c r="G13" s="863"/>
      <c r="H13" s="863"/>
      <c r="I13" s="863"/>
      <c r="J13" s="863"/>
      <c r="K13" s="863"/>
      <c r="L13" s="863"/>
      <c r="M13" s="863"/>
    </row>
    <row r="14" spans="1:13" s="862" customFormat="1" ht="30" customHeight="1" thickBot="1">
      <c r="A14" s="894" t="s">
        <v>652</v>
      </c>
      <c r="B14" s="895" t="s">
        <v>653</v>
      </c>
      <c r="C14" s="896">
        <v>246.2</v>
      </c>
      <c r="D14" s="896">
        <v>226.3</v>
      </c>
      <c r="E14" s="896">
        <v>179.5</v>
      </c>
      <c r="F14" s="897">
        <v>182.3</v>
      </c>
      <c r="H14" s="863"/>
      <c r="I14" s="863"/>
      <c r="J14" s="863"/>
      <c r="K14" s="863"/>
      <c r="L14" s="863"/>
      <c r="M14" s="863"/>
    </row>
    <row r="15" spans="1:13" s="861" customFormat="1" ht="30" customHeight="1" thickBot="1">
      <c r="A15" s="898" t="s">
        <v>654</v>
      </c>
      <c r="B15" s="899" t="s">
        <v>84</v>
      </c>
      <c r="C15" s="883">
        <f>C16/C13</f>
        <v>37.98523411696134</v>
      </c>
      <c r="D15" s="883">
        <f>D16/D13</f>
        <v>382.38197007965806</v>
      </c>
      <c r="E15" s="883">
        <f>E16/E13</f>
        <v>5297.450942296483</v>
      </c>
      <c r="F15" s="884">
        <f>F16/F13</f>
        <v>5717.818146493102</v>
      </c>
      <c r="H15" s="885"/>
      <c r="I15" s="885"/>
      <c r="J15" s="885"/>
      <c r="K15" s="885"/>
      <c r="L15" s="885"/>
      <c r="M15" s="885"/>
    </row>
    <row r="16" spans="1:13" s="861" customFormat="1" ht="30" customHeight="1" thickBot="1">
      <c r="A16" s="881" t="s">
        <v>655</v>
      </c>
      <c r="B16" s="900" t="s">
        <v>656</v>
      </c>
      <c r="C16" s="883">
        <f>ROUND(C14*C11/1000,2)</f>
        <v>27.93</v>
      </c>
      <c r="D16" s="883">
        <f>ROUND(D14*D11/1000,2)</f>
        <v>281.16</v>
      </c>
      <c r="E16" s="883">
        <f>ROUND(E14*E11/1000,2)</f>
        <v>3895.14</v>
      </c>
      <c r="F16" s="884">
        <f>SUM(C16:E16)</f>
        <v>4204.23</v>
      </c>
      <c r="H16" s="901"/>
      <c r="I16" s="885"/>
      <c r="J16" s="885"/>
      <c r="K16" s="885"/>
      <c r="L16" s="885"/>
      <c r="M16" s="885"/>
    </row>
    <row r="17" spans="1:13" s="862" customFormat="1" ht="12.75">
      <c r="A17" s="861"/>
      <c r="E17" s="861"/>
      <c r="F17" s="902"/>
      <c r="G17" s="863"/>
      <c r="H17" s="863"/>
      <c r="I17" s="863"/>
      <c r="J17" s="863"/>
      <c r="K17" s="863"/>
      <c r="L17" s="863"/>
      <c r="M17" s="863"/>
    </row>
    <row r="18" spans="7:13" s="862" customFormat="1" ht="12.75">
      <c r="G18" s="863"/>
      <c r="H18" s="863"/>
      <c r="I18" s="863"/>
      <c r="J18" s="863"/>
      <c r="K18" s="863"/>
      <c r="L18" s="863"/>
      <c r="M18" s="863"/>
    </row>
  </sheetData>
  <sheetProtection/>
  <mergeCells count="5">
    <mergeCell ref="A4:F4"/>
    <mergeCell ref="A5:F5"/>
    <mergeCell ref="A6:F6"/>
    <mergeCell ref="A3:F3"/>
    <mergeCell ref="D1:F1"/>
  </mergeCells>
  <printOptions/>
  <pageMargins left="1.06" right="0.16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99"/>
  <sheetViews>
    <sheetView zoomScalePageLayoutView="0" workbookViewId="0" topLeftCell="B88">
      <selection activeCell="B112" sqref="B112"/>
    </sheetView>
  </sheetViews>
  <sheetFormatPr defaultColWidth="9.140625" defaultRowHeight="12.75"/>
  <cols>
    <col min="1" max="1" width="3.7109375" style="2" customWidth="1"/>
    <col min="2" max="2" width="15.7109375" style="2" customWidth="1"/>
    <col min="3" max="3" width="5.7109375" style="3" customWidth="1"/>
    <col min="4" max="4" width="3.7109375" style="3" customWidth="1"/>
    <col min="5" max="5" width="4.7109375" style="3" customWidth="1"/>
    <col min="6" max="6" width="8.7109375" style="4" customWidth="1"/>
    <col min="7" max="7" width="6.7109375" style="4" customWidth="1"/>
    <col min="8" max="8" width="9.7109375" style="5" customWidth="1"/>
    <col min="9" max="9" width="5.7109375" style="6" customWidth="1"/>
    <col min="10" max="10" width="7.7109375" style="7" customWidth="1"/>
    <col min="11" max="11" width="8.7109375" style="7" customWidth="1"/>
    <col min="12" max="13" width="4.7109375" style="6" customWidth="1"/>
    <col min="14" max="15" width="4.7109375" style="7" customWidth="1"/>
    <col min="16" max="16" width="7.7109375" style="4" customWidth="1"/>
    <col min="17" max="18" width="8.7109375" style="4" customWidth="1"/>
    <col min="19" max="19" width="7.7109375" style="9" customWidth="1"/>
    <col min="20" max="20" width="8.7109375" style="10" customWidth="1"/>
    <col min="21" max="21" width="8.7109375" style="402" customWidth="1"/>
  </cols>
  <sheetData>
    <row r="1" spans="14:21" ht="112.5" customHeight="1">
      <c r="N1" s="1001" t="s">
        <v>1249</v>
      </c>
      <c r="O1" s="1002"/>
      <c r="P1" s="1002"/>
      <c r="Q1" s="1002"/>
      <c r="R1" s="1002"/>
      <c r="S1" s="1002"/>
      <c r="T1" s="1002"/>
      <c r="U1" s="1002"/>
    </row>
    <row r="2" spans="1:17" ht="12.75">
      <c r="A2" s="1"/>
      <c r="Q2" s="8"/>
    </row>
    <row r="3" ht="12.75">
      <c r="Q3" s="8"/>
    </row>
    <row r="4" ht="12.75">
      <c r="Q4" s="11"/>
    </row>
    <row r="5" spans="15:17" ht="12.75">
      <c r="O5" s="8"/>
      <c r="Q5" s="8"/>
    </row>
    <row r="6" spans="1:20" ht="15.75">
      <c r="A6" s="1004" t="s">
        <v>685</v>
      </c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</row>
    <row r="7" spans="1:21" s="12" customFormat="1" ht="15.75">
      <c r="A7" s="1005" t="s">
        <v>152</v>
      </c>
      <c r="B7" s="1005"/>
      <c r="C7" s="1005"/>
      <c r="D7" s="1005"/>
      <c r="E7" s="1005"/>
      <c r="F7" s="1005"/>
      <c r="G7" s="1005"/>
      <c r="H7" s="1005"/>
      <c r="I7" s="1005"/>
      <c r="J7" s="1005"/>
      <c r="K7" s="1005"/>
      <c r="L7" s="1005"/>
      <c r="M7" s="1005"/>
      <c r="N7" s="1005"/>
      <c r="O7" s="1005"/>
      <c r="P7" s="1005"/>
      <c r="Q7" s="1005"/>
      <c r="R7" s="1005"/>
      <c r="S7" s="1005"/>
      <c r="T7" s="1005"/>
      <c r="U7" s="652"/>
    </row>
    <row r="8" spans="1:21" s="14" customFormat="1" ht="15.75">
      <c r="A8" s="1006" t="s">
        <v>686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8"/>
      <c r="T8" s="1008"/>
      <c r="U8" s="23"/>
    </row>
    <row r="9" spans="1:21" s="12" customFormat="1" ht="12.75">
      <c r="A9" s="15"/>
      <c r="B9" s="16" t="s">
        <v>687</v>
      </c>
      <c r="C9" s="17"/>
      <c r="D9" s="18"/>
      <c r="E9" s="18"/>
      <c r="F9" s="19"/>
      <c r="G9" s="19"/>
      <c r="H9" s="20"/>
      <c r="I9" s="21"/>
      <c r="J9" s="22"/>
      <c r="K9" s="22"/>
      <c r="L9" s="21"/>
      <c r="M9" s="21"/>
      <c r="N9" s="22"/>
      <c r="O9" s="22"/>
      <c r="P9" s="19"/>
      <c r="Q9" s="19"/>
      <c r="R9" s="19"/>
      <c r="S9" s="23"/>
      <c r="T9" s="24"/>
      <c r="U9" s="652"/>
    </row>
    <row r="10" spans="1:21" s="12" customFormat="1" ht="24.75" customHeight="1" thickBot="1">
      <c r="A10" s="993" t="s">
        <v>801</v>
      </c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652"/>
    </row>
    <row r="11" spans="1:21" s="26" customFormat="1" ht="12.75" customHeight="1" thickBot="1">
      <c r="A11" s="985" t="s">
        <v>688</v>
      </c>
      <c r="B11" s="985" t="s">
        <v>689</v>
      </c>
      <c r="C11" s="990" t="s">
        <v>690</v>
      </c>
      <c r="D11" s="991"/>
      <c r="E11" s="991"/>
      <c r="F11" s="991"/>
      <c r="G11" s="991"/>
      <c r="H11" s="991"/>
      <c r="I11" s="991"/>
      <c r="J11" s="991"/>
      <c r="K11" s="992"/>
      <c r="L11" s="1009" t="s">
        <v>691</v>
      </c>
      <c r="M11" s="1009"/>
      <c r="N11" s="1009"/>
      <c r="O11" s="1009"/>
      <c r="P11" s="1009"/>
      <c r="Q11" s="1009"/>
      <c r="R11" s="1009"/>
      <c r="S11" s="1010"/>
      <c r="T11" s="988" t="s">
        <v>692</v>
      </c>
      <c r="U11" s="995" t="s">
        <v>680</v>
      </c>
    </row>
    <row r="12" spans="1:21" s="34" customFormat="1" ht="219.75" customHeight="1" thickBot="1">
      <c r="A12" s="986"/>
      <c r="B12" s="987"/>
      <c r="C12" s="27" t="s">
        <v>693</v>
      </c>
      <c r="D12" s="27" t="s">
        <v>694</v>
      </c>
      <c r="E12" s="28" t="s">
        <v>695</v>
      </c>
      <c r="F12" s="29" t="s">
        <v>696</v>
      </c>
      <c r="G12" s="30" t="s">
        <v>697</v>
      </c>
      <c r="H12" s="31" t="s">
        <v>698</v>
      </c>
      <c r="I12" s="28" t="s">
        <v>699</v>
      </c>
      <c r="J12" s="30" t="s">
        <v>700</v>
      </c>
      <c r="K12" s="32" t="s">
        <v>701</v>
      </c>
      <c r="L12" s="28" t="s">
        <v>702</v>
      </c>
      <c r="M12" s="28" t="s">
        <v>703</v>
      </c>
      <c r="N12" s="29" t="s">
        <v>704</v>
      </c>
      <c r="O12" s="30" t="s">
        <v>705</v>
      </c>
      <c r="P12" s="29" t="s">
        <v>706</v>
      </c>
      <c r="Q12" s="29" t="s">
        <v>707</v>
      </c>
      <c r="R12" s="29" t="s">
        <v>708</v>
      </c>
      <c r="S12" s="33" t="s">
        <v>709</v>
      </c>
      <c r="T12" s="989"/>
      <c r="U12" s="996"/>
    </row>
    <row r="13" spans="1:21" s="14" customFormat="1" ht="15" customHeight="1">
      <c r="A13" s="35"/>
      <c r="B13" s="36" t="s">
        <v>710</v>
      </c>
      <c r="C13" s="37"/>
      <c r="D13" s="37"/>
      <c r="E13" s="38"/>
      <c r="F13" s="39"/>
      <c r="G13" s="37"/>
      <c r="H13" s="40"/>
      <c r="I13" s="41"/>
      <c r="J13" s="42"/>
      <c r="K13" s="43"/>
      <c r="L13" s="44"/>
      <c r="M13" s="44"/>
      <c r="N13" s="42"/>
      <c r="O13" s="42"/>
      <c r="P13" s="45"/>
      <c r="Q13" s="45"/>
      <c r="R13" s="45"/>
      <c r="S13" s="46"/>
      <c r="T13" s="653"/>
      <c r="U13" s="672"/>
    </row>
    <row r="14" spans="1:21" s="57" customFormat="1" ht="25.5">
      <c r="A14" s="47">
        <v>1</v>
      </c>
      <c r="B14" s="48" t="s">
        <v>711</v>
      </c>
      <c r="C14" s="49">
        <v>1978</v>
      </c>
      <c r="D14" s="49">
        <v>1</v>
      </c>
      <c r="E14" s="49">
        <v>1</v>
      </c>
      <c r="F14" s="50">
        <v>643.2</v>
      </c>
      <c r="G14" s="51"/>
      <c r="H14" s="52">
        <v>0.0083396</v>
      </c>
      <c r="I14" s="53">
        <v>12</v>
      </c>
      <c r="J14" s="50"/>
      <c r="K14" s="54">
        <f>F14*H14*I14</f>
        <v>64.36836864</v>
      </c>
      <c r="L14" s="53">
        <v>55</v>
      </c>
      <c r="M14" s="53"/>
      <c r="N14" s="50"/>
      <c r="O14" s="55"/>
      <c r="P14" s="50"/>
      <c r="Q14" s="50"/>
      <c r="R14" s="50"/>
      <c r="S14" s="56"/>
      <c r="T14" s="654">
        <f>J14+K14+S14</f>
        <v>64.36836864</v>
      </c>
      <c r="U14" s="93">
        <f>ROUND(T14*1.03,2)</f>
        <v>66.3</v>
      </c>
    </row>
    <row r="15" spans="1:21" s="57" customFormat="1" ht="24.75" customHeight="1">
      <c r="A15" s="47">
        <v>2</v>
      </c>
      <c r="B15" s="58" t="s">
        <v>712</v>
      </c>
      <c r="C15" s="49">
        <v>1976</v>
      </c>
      <c r="D15" s="49">
        <v>1</v>
      </c>
      <c r="E15" s="49"/>
      <c r="F15" s="50">
        <v>127.7</v>
      </c>
      <c r="G15" s="59">
        <v>0.0264</v>
      </c>
      <c r="H15" s="52"/>
      <c r="I15" s="53">
        <v>12</v>
      </c>
      <c r="J15" s="50">
        <f>F15*G15*I15</f>
        <v>40.45536</v>
      </c>
      <c r="K15" s="54"/>
      <c r="L15" s="53">
        <v>2</v>
      </c>
      <c r="M15" s="53"/>
      <c r="N15" s="55"/>
      <c r="O15" s="55"/>
      <c r="P15" s="50"/>
      <c r="Q15" s="50"/>
      <c r="R15" s="50"/>
      <c r="S15" s="56"/>
      <c r="T15" s="654">
        <f>J15+K15+S15</f>
        <v>40.45536</v>
      </c>
      <c r="U15" s="93">
        <f>ROUND(T15*1.03,2)</f>
        <v>41.67</v>
      </c>
    </row>
    <row r="16" spans="1:21" s="57" customFormat="1" ht="13.5" customHeight="1">
      <c r="A16" s="47"/>
      <c r="B16" s="60" t="s">
        <v>713</v>
      </c>
      <c r="C16" s="49"/>
      <c r="D16" s="49"/>
      <c r="E16" s="49">
        <f>SUM(E14:E15)</f>
        <v>1</v>
      </c>
      <c r="F16" s="50">
        <f>SUM(F14:F15)</f>
        <v>770.9000000000001</v>
      </c>
      <c r="G16" s="61"/>
      <c r="H16" s="62"/>
      <c r="I16" s="63"/>
      <c r="J16" s="64">
        <f>SUM(J14:J15)</f>
        <v>40.45536</v>
      </c>
      <c r="K16" s="65">
        <f>SUM(K14:K15)</f>
        <v>64.36836864</v>
      </c>
      <c r="L16" s="63">
        <f>SUM(L14:L15)</f>
        <v>57</v>
      </c>
      <c r="M16" s="63"/>
      <c r="N16" s="66"/>
      <c r="O16" s="66"/>
      <c r="P16" s="64">
        <f>SUM(P14:P15)</f>
        <v>0</v>
      </c>
      <c r="Q16" s="64"/>
      <c r="R16" s="64"/>
      <c r="S16" s="67">
        <f>SUM(S14:S15)</f>
        <v>0</v>
      </c>
      <c r="T16" s="655">
        <f>SUM(T14:T15)</f>
        <v>104.82372864</v>
      </c>
      <c r="U16" s="93">
        <f>SUM(U14:U15)</f>
        <v>107.97</v>
      </c>
    </row>
    <row r="17" spans="1:21" s="57" customFormat="1" ht="24.75" customHeight="1" thickBot="1">
      <c r="A17" s="68"/>
      <c r="B17" s="69" t="s">
        <v>714</v>
      </c>
      <c r="C17" s="70"/>
      <c r="D17" s="70"/>
      <c r="E17" s="70">
        <f>E16</f>
        <v>1</v>
      </c>
      <c r="F17" s="71">
        <f>F16</f>
        <v>770.9000000000001</v>
      </c>
      <c r="G17" s="72"/>
      <c r="H17" s="73"/>
      <c r="I17" s="74"/>
      <c r="J17" s="71">
        <f>J16</f>
        <v>40.45536</v>
      </c>
      <c r="K17" s="75">
        <f>K16</f>
        <v>64.36836864</v>
      </c>
      <c r="L17" s="74"/>
      <c r="M17" s="74"/>
      <c r="N17" s="76"/>
      <c r="O17" s="76"/>
      <c r="P17" s="71">
        <f>ROUND(P16,1)</f>
        <v>0</v>
      </c>
      <c r="Q17" s="71"/>
      <c r="R17" s="71">
        <f>R16</f>
        <v>0</v>
      </c>
      <c r="S17" s="77">
        <f>ROUND(S16,1)</f>
        <v>0</v>
      </c>
      <c r="T17" s="656">
        <f>T16</f>
        <v>104.82372864</v>
      </c>
      <c r="U17" s="78">
        <f>U16</f>
        <v>107.97</v>
      </c>
    </row>
    <row r="18" spans="1:21" s="57" customFormat="1" ht="15" customHeight="1">
      <c r="A18" s="35"/>
      <c r="B18" s="36" t="s">
        <v>715</v>
      </c>
      <c r="C18" s="79"/>
      <c r="D18" s="80"/>
      <c r="E18" s="81"/>
      <c r="F18" s="82"/>
      <c r="G18" s="83"/>
      <c r="H18" s="84"/>
      <c r="I18" s="85"/>
      <c r="J18" s="45"/>
      <c r="K18" s="43"/>
      <c r="L18" s="44"/>
      <c r="M18" s="44"/>
      <c r="N18" s="42"/>
      <c r="O18" s="42"/>
      <c r="P18" s="45"/>
      <c r="Q18" s="45"/>
      <c r="R18" s="45"/>
      <c r="S18" s="86"/>
      <c r="T18" s="657"/>
      <c r="U18" s="673"/>
    </row>
    <row r="19" spans="1:21" s="57" customFormat="1" ht="12.75">
      <c r="A19" s="47">
        <v>3</v>
      </c>
      <c r="B19" s="87" t="s">
        <v>716</v>
      </c>
      <c r="C19" s="49">
        <v>1969</v>
      </c>
      <c r="D19" s="53">
        <v>1</v>
      </c>
      <c r="E19" s="53"/>
      <c r="F19" s="50">
        <v>65.9</v>
      </c>
      <c r="G19" s="88">
        <v>0.0264</v>
      </c>
      <c r="H19" s="89"/>
      <c r="I19" s="90">
        <v>12</v>
      </c>
      <c r="J19" s="50">
        <f>F19*G19*I19</f>
        <v>20.87712</v>
      </c>
      <c r="K19" s="54"/>
      <c r="L19" s="53">
        <v>1</v>
      </c>
      <c r="M19" s="53"/>
      <c r="N19" s="55"/>
      <c r="O19" s="55"/>
      <c r="P19" s="50"/>
      <c r="Q19" s="50"/>
      <c r="R19" s="50"/>
      <c r="S19" s="91"/>
      <c r="T19" s="654">
        <f>J19+K19+S19</f>
        <v>20.87712</v>
      </c>
      <c r="U19" s="93">
        <f>ROUND(T19*1.03,2)</f>
        <v>21.5</v>
      </c>
    </row>
    <row r="20" spans="1:21" s="57" customFormat="1" ht="15" customHeight="1">
      <c r="A20" s="47"/>
      <c r="B20" s="60" t="s">
        <v>713</v>
      </c>
      <c r="C20" s="49"/>
      <c r="D20" s="92"/>
      <c r="E20" s="92"/>
      <c r="F20" s="64">
        <f>F19</f>
        <v>65.9</v>
      </c>
      <c r="G20" s="61"/>
      <c r="H20" s="62"/>
      <c r="I20" s="63"/>
      <c r="J20" s="64">
        <f>SUM(J19)</f>
        <v>20.87712</v>
      </c>
      <c r="K20" s="65">
        <f>K19</f>
        <v>0</v>
      </c>
      <c r="L20" s="63"/>
      <c r="M20" s="63"/>
      <c r="N20" s="66"/>
      <c r="O20" s="66"/>
      <c r="P20" s="64"/>
      <c r="Q20" s="64"/>
      <c r="R20" s="64"/>
      <c r="S20" s="91"/>
      <c r="T20" s="658">
        <f>T19</f>
        <v>20.87712</v>
      </c>
      <c r="U20" s="93">
        <f>U19</f>
        <v>21.5</v>
      </c>
    </row>
    <row r="21" spans="1:21" s="57" customFormat="1" ht="12.75" customHeight="1">
      <c r="A21" s="47"/>
      <c r="B21" s="60"/>
      <c r="C21" s="49"/>
      <c r="D21" s="94"/>
      <c r="E21" s="95"/>
      <c r="F21" s="96"/>
      <c r="G21" s="97"/>
      <c r="H21" s="98"/>
      <c r="I21" s="99"/>
      <c r="J21" s="100"/>
      <c r="K21" s="101"/>
      <c r="L21" s="102"/>
      <c r="M21" s="102"/>
      <c r="N21" s="100"/>
      <c r="O21" s="100"/>
      <c r="P21" s="103"/>
      <c r="Q21" s="103"/>
      <c r="R21" s="103"/>
      <c r="S21" s="91"/>
      <c r="T21" s="658"/>
      <c r="U21" s="669"/>
    </row>
    <row r="22" spans="1:21" s="57" customFormat="1" ht="12" customHeight="1">
      <c r="A22" s="47">
        <v>4</v>
      </c>
      <c r="B22" s="87" t="s">
        <v>717</v>
      </c>
      <c r="C22" s="49">
        <v>1974</v>
      </c>
      <c r="D22" s="49">
        <v>2</v>
      </c>
      <c r="E22" s="49">
        <v>1</v>
      </c>
      <c r="F22" s="50">
        <v>872.8</v>
      </c>
      <c r="G22" s="51"/>
      <c r="H22" s="52">
        <v>0.025729</v>
      </c>
      <c r="I22" s="53">
        <v>12</v>
      </c>
      <c r="J22" s="50"/>
      <c r="K22" s="54">
        <f>F22*H22*I22</f>
        <v>269.4752543999999</v>
      </c>
      <c r="L22" s="53">
        <v>47</v>
      </c>
      <c r="M22" s="53"/>
      <c r="N22" s="55"/>
      <c r="O22" s="55"/>
      <c r="P22" s="50"/>
      <c r="Q22" s="50"/>
      <c r="R22" s="104"/>
      <c r="S22" s="56">
        <f>R22*0.065497</f>
        <v>0</v>
      </c>
      <c r="T22" s="654">
        <f>J22+K22+S22</f>
        <v>269.4752543999999</v>
      </c>
      <c r="U22" s="93">
        <f>ROUND(T22*1.03,2)</f>
        <v>277.56</v>
      </c>
    </row>
    <row r="23" spans="1:21" s="57" customFormat="1" ht="12" customHeight="1">
      <c r="A23" s="47">
        <v>5</v>
      </c>
      <c r="B23" s="87" t="s">
        <v>718</v>
      </c>
      <c r="C23" s="49">
        <v>1979</v>
      </c>
      <c r="D23" s="49">
        <v>2</v>
      </c>
      <c r="E23" s="49">
        <v>1</v>
      </c>
      <c r="F23" s="50">
        <v>867.7</v>
      </c>
      <c r="G23" s="51"/>
      <c r="H23" s="52">
        <v>0.0152394</v>
      </c>
      <c r="I23" s="53">
        <v>12</v>
      </c>
      <c r="J23" s="50"/>
      <c r="K23" s="54">
        <f>F23*H23*I23</f>
        <v>158.67872856000002</v>
      </c>
      <c r="L23" s="53">
        <v>45</v>
      </c>
      <c r="M23" s="53"/>
      <c r="N23" s="55"/>
      <c r="O23" s="55"/>
      <c r="P23" s="50"/>
      <c r="Q23" s="50"/>
      <c r="R23" s="104"/>
      <c r="S23" s="56">
        <f>R23*0.065497</f>
        <v>0</v>
      </c>
      <c r="T23" s="654">
        <f>J23+K23+S23</f>
        <v>158.67872856000002</v>
      </c>
      <c r="U23" s="93">
        <f>ROUND(T23*1.03,2)</f>
        <v>163.44</v>
      </c>
    </row>
    <row r="24" spans="1:21" s="1" customFormat="1" ht="12.75">
      <c r="A24" s="105"/>
      <c r="B24" s="60" t="s">
        <v>719</v>
      </c>
      <c r="C24" s="49"/>
      <c r="D24" s="106"/>
      <c r="E24" s="106">
        <f>SUM(E22:E23)</f>
        <v>2</v>
      </c>
      <c r="F24" s="107">
        <f>SUM(F22:F23)</f>
        <v>1740.5</v>
      </c>
      <c r="G24" s="108"/>
      <c r="H24" s="109"/>
      <c r="I24" s="110"/>
      <c r="J24" s="107">
        <f>SUM(J22:J23)</f>
        <v>0</v>
      </c>
      <c r="K24" s="111">
        <f>SUM(K22:K23)</f>
        <v>428.15398295999995</v>
      </c>
      <c r="L24" s="110">
        <f>SUM(L22:L23)</f>
        <v>92</v>
      </c>
      <c r="M24" s="110"/>
      <c r="N24" s="112"/>
      <c r="O24" s="112"/>
      <c r="P24" s="107">
        <f>SUM(P22:P23)</f>
        <v>0</v>
      </c>
      <c r="Q24" s="107"/>
      <c r="R24" s="107"/>
      <c r="S24" s="113">
        <f>SUM(S22:S23)</f>
        <v>0</v>
      </c>
      <c r="T24" s="659">
        <f>SUM(T22:T23)</f>
        <v>428.15398295999995</v>
      </c>
      <c r="U24" s="204">
        <f>SUM(U22:U23)</f>
        <v>441</v>
      </c>
    </row>
    <row r="25" spans="1:21" s="1" customFormat="1" ht="24.75" customHeight="1" thickBot="1">
      <c r="A25" s="115"/>
      <c r="B25" s="69" t="s">
        <v>720</v>
      </c>
      <c r="C25" s="70"/>
      <c r="D25" s="116"/>
      <c r="E25" s="116">
        <f>E20+E24</f>
        <v>2</v>
      </c>
      <c r="F25" s="117">
        <f>F20+F24</f>
        <v>1806.4</v>
      </c>
      <c r="G25" s="117"/>
      <c r="H25" s="118"/>
      <c r="I25" s="119"/>
      <c r="J25" s="117">
        <f>J20+J24</f>
        <v>20.87712</v>
      </c>
      <c r="K25" s="120">
        <f>K20+K24</f>
        <v>428.15398295999995</v>
      </c>
      <c r="L25" s="119"/>
      <c r="M25" s="119"/>
      <c r="N25" s="121"/>
      <c r="O25" s="121"/>
      <c r="P25" s="117">
        <f>ROUND(P20+P24,1)</f>
        <v>0</v>
      </c>
      <c r="Q25" s="117"/>
      <c r="R25" s="117">
        <f>R24</f>
        <v>0</v>
      </c>
      <c r="S25" s="122">
        <f>ROUND(S20+S24,1)</f>
        <v>0</v>
      </c>
      <c r="T25" s="660">
        <f>T20+T24</f>
        <v>449.03110295999994</v>
      </c>
      <c r="U25" s="123">
        <f>U20+U24</f>
        <v>462.5</v>
      </c>
    </row>
    <row r="26" spans="1:21" s="136" customFormat="1" ht="15" customHeight="1">
      <c r="A26" s="124"/>
      <c r="B26" s="125" t="s">
        <v>721</v>
      </c>
      <c r="C26" s="126"/>
      <c r="D26" s="127"/>
      <c r="E26" s="128"/>
      <c r="F26" s="129"/>
      <c r="G26" s="130"/>
      <c r="H26" s="131"/>
      <c r="I26" s="132"/>
      <c r="J26" s="133"/>
      <c r="K26" s="134"/>
      <c r="L26" s="132"/>
      <c r="M26" s="132"/>
      <c r="N26" s="133"/>
      <c r="O26" s="133"/>
      <c r="P26" s="129"/>
      <c r="Q26" s="129"/>
      <c r="R26" s="129"/>
      <c r="S26" s="135"/>
      <c r="T26" s="661"/>
      <c r="U26" s="674"/>
    </row>
    <row r="27" spans="1:21" s="137" customFormat="1" ht="12.75">
      <c r="A27" s="47">
        <v>6</v>
      </c>
      <c r="B27" s="87" t="s">
        <v>722</v>
      </c>
      <c r="C27" s="49">
        <v>1979</v>
      </c>
      <c r="D27" s="49">
        <v>1</v>
      </c>
      <c r="E27" s="49"/>
      <c r="F27" s="50">
        <v>58</v>
      </c>
      <c r="G27" s="59">
        <v>0.0264</v>
      </c>
      <c r="H27" s="52"/>
      <c r="I27" s="53">
        <v>12</v>
      </c>
      <c r="J27" s="50">
        <f>F27*G27*I27</f>
        <v>18.374399999999998</v>
      </c>
      <c r="K27" s="54"/>
      <c r="L27" s="53">
        <v>2</v>
      </c>
      <c r="M27" s="53"/>
      <c r="N27" s="50"/>
      <c r="O27" s="55"/>
      <c r="P27" s="50"/>
      <c r="Q27" s="50"/>
      <c r="R27" s="50"/>
      <c r="S27" s="56"/>
      <c r="T27" s="654">
        <f aca="true" t="shared" si="0" ref="T27:T64">J27+K27+S27</f>
        <v>18.374399999999998</v>
      </c>
      <c r="U27" s="93">
        <f>ROUND(T27*1.03,2)</f>
        <v>18.93</v>
      </c>
    </row>
    <row r="28" spans="1:21" s="137" customFormat="1" ht="12.75">
      <c r="A28" s="47">
        <v>7</v>
      </c>
      <c r="B28" s="87" t="s">
        <v>723</v>
      </c>
      <c r="C28" s="49">
        <v>1979</v>
      </c>
      <c r="D28" s="49">
        <v>1</v>
      </c>
      <c r="E28" s="49"/>
      <c r="F28" s="50">
        <v>56</v>
      </c>
      <c r="G28" s="59">
        <v>0.0264</v>
      </c>
      <c r="H28" s="52"/>
      <c r="I28" s="53">
        <v>12</v>
      </c>
      <c r="J28" s="50">
        <f>F28*G28*I28</f>
        <v>17.7408</v>
      </c>
      <c r="K28" s="54"/>
      <c r="L28" s="53">
        <v>3</v>
      </c>
      <c r="M28" s="53"/>
      <c r="N28" s="55"/>
      <c r="O28" s="55"/>
      <c r="P28" s="50"/>
      <c r="Q28" s="50"/>
      <c r="R28" s="50"/>
      <c r="S28" s="56"/>
      <c r="T28" s="654">
        <f t="shared" si="0"/>
        <v>17.7408</v>
      </c>
      <c r="U28" s="93">
        <f aca="true" t="shared" si="1" ref="U28:U64">ROUND(T28*1.03,2)</f>
        <v>18.27</v>
      </c>
    </row>
    <row r="29" spans="1:21" s="137" customFormat="1" ht="12.75">
      <c r="A29" s="47">
        <v>8</v>
      </c>
      <c r="B29" s="87" t="s">
        <v>724</v>
      </c>
      <c r="C29" s="49">
        <v>1981</v>
      </c>
      <c r="D29" s="49">
        <v>1</v>
      </c>
      <c r="E29" s="49">
        <v>1</v>
      </c>
      <c r="F29" s="50">
        <v>191</v>
      </c>
      <c r="G29" s="59"/>
      <c r="H29" s="51">
        <v>0.01605</v>
      </c>
      <c r="I29" s="53">
        <v>12</v>
      </c>
      <c r="J29" s="50"/>
      <c r="K29" s="54">
        <f>F29*H29*I29</f>
        <v>36.78659999999999</v>
      </c>
      <c r="L29" s="53">
        <v>6</v>
      </c>
      <c r="M29" s="53"/>
      <c r="N29" s="55"/>
      <c r="O29" s="55"/>
      <c r="P29" s="50"/>
      <c r="Q29" s="50"/>
      <c r="R29" s="50"/>
      <c r="S29" s="138"/>
      <c r="T29" s="654">
        <f t="shared" si="0"/>
        <v>36.78659999999999</v>
      </c>
      <c r="U29" s="93">
        <f t="shared" si="1"/>
        <v>37.89</v>
      </c>
    </row>
    <row r="30" spans="1:21" s="137" customFormat="1" ht="12.75" customHeight="1">
      <c r="A30" s="47">
        <v>9</v>
      </c>
      <c r="B30" s="87" t="s">
        <v>725</v>
      </c>
      <c r="C30" s="49">
        <v>1981</v>
      </c>
      <c r="D30" s="49">
        <v>1</v>
      </c>
      <c r="E30" s="49"/>
      <c r="F30" s="50">
        <v>36.8</v>
      </c>
      <c r="G30" s="59">
        <v>0.0264</v>
      </c>
      <c r="H30" s="52"/>
      <c r="I30" s="53">
        <v>12</v>
      </c>
      <c r="J30" s="50">
        <f aca="true" t="shared" si="2" ref="J30:J57">F30*G30*I30</f>
        <v>11.65824</v>
      </c>
      <c r="K30" s="54"/>
      <c r="L30" s="53">
        <v>1</v>
      </c>
      <c r="M30" s="53"/>
      <c r="N30" s="50"/>
      <c r="O30" s="55"/>
      <c r="P30" s="50"/>
      <c r="Q30" s="50">
        <f>R30-P30</f>
        <v>8.39</v>
      </c>
      <c r="R30" s="139">
        <v>8.39</v>
      </c>
      <c r="S30" s="138">
        <f>R30*0.060458</f>
        <v>0.50724262</v>
      </c>
      <c r="T30" s="654">
        <f t="shared" si="0"/>
        <v>12.165482619999999</v>
      </c>
      <c r="U30" s="93">
        <f t="shared" si="1"/>
        <v>12.53</v>
      </c>
    </row>
    <row r="31" spans="1:21" s="57" customFormat="1" ht="12.75">
      <c r="A31" s="47">
        <v>10</v>
      </c>
      <c r="B31" s="87" t="s">
        <v>726</v>
      </c>
      <c r="C31" s="49">
        <v>1979</v>
      </c>
      <c r="D31" s="49">
        <v>1</v>
      </c>
      <c r="E31" s="49"/>
      <c r="F31" s="50">
        <v>154.5</v>
      </c>
      <c r="G31" s="59">
        <v>0.0264</v>
      </c>
      <c r="H31" s="52"/>
      <c r="I31" s="53">
        <v>12</v>
      </c>
      <c r="J31" s="50">
        <f t="shared" si="2"/>
        <v>48.9456</v>
      </c>
      <c r="K31" s="54"/>
      <c r="L31" s="53">
        <v>4</v>
      </c>
      <c r="M31" s="53"/>
      <c r="N31" s="55"/>
      <c r="O31" s="55"/>
      <c r="P31" s="50"/>
      <c r="Q31" s="50"/>
      <c r="R31" s="50"/>
      <c r="S31" s="138"/>
      <c r="T31" s="654">
        <f t="shared" si="0"/>
        <v>48.9456</v>
      </c>
      <c r="U31" s="93">
        <f t="shared" si="1"/>
        <v>50.41</v>
      </c>
    </row>
    <row r="32" spans="1:21" s="57" customFormat="1" ht="12.75">
      <c r="A32" s="47">
        <v>11</v>
      </c>
      <c r="B32" s="87" t="s">
        <v>727</v>
      </c>
      <c r="C32" s="49">
        <v>1979</v>
      </c>
      <c r="D32" s="49">
        <v>1</v>
      </c>
      <c r="E32" s="49"/>
      <c r="F32" s="50">
        <v>116.9</v>
      </c>
      <c r="G32" s="59">
        <v>0.0264</v>
      </c>
      <c r="H32" s="52"/>
      <c r="I32" s="53">
        <v>12</v>
      </c>
      <c r="J32" s="50">
        <f t="shared" si="2"/>
        <v>37.03392</v>
      </c>
      <c r="K32" s="54"/>
      <c r="L32" s="53">
        <v>5</v>
      </c>
      <c r="M32" s="53"/>
      <c r="N32" s="50"/>
      <c r="O32" s="55"/>
      <c r="P32" s="50"/>
      <c r="Q32" s="50"/>
      <c r="R32" s="50"/>
      <c r="S32" s="138"/>
      <c r="T32" s="654">
        <f t="shared" si="0"/>
        <v>37.03392</v>
      </c>
      <c r="U32" s="93">
        <f t="shared" si="1"/>
        <v>38.14</v>
      </c>
    </row>
    <row r="33" spans="1:21" s="57" customFormat="1" ht="12.75">
      <c r="A33" s="47">
        <v>12</v>
      </c>
      <c r="B33" s="87" t="s">
        <v>728</v>
      </c>
      <c r="C33" s="49">
        <v>1980</v>
      </c>
      <c r="D33" s="49">
        <v>1</v>
      </c>
      <c r="E33" s="49"/>
      <c r="F33" s="50">
        <v>147.4</v>
      </c>
      <c r="G33" s="59">
        <v>0.0264</v>
      </c>
      <c r="H33" s="52"/>
      <c r="I33" s="53">
        <v>12</v>
      </c>
      <c r="J33" s="50">
        <f t="shared" si="2"/>
        <v>46.69632</v>
      </c>
      <c r="K33" s="54"/>
      <c r="L33" s="53">
        <v>2</v>
      </c>
      <c r="M33" s="53"/>
      <c r="N33" s="50"/>
      <c r="O33" s="55"/>
      <c r="P33" s="50"/>
      <c r="Q33" s="50">
        <f>R33-P33</f>
        <v>4.51</v>
      </c>
      <c r="R33" s="139">
        <v>4.51</v>
      </c>
      <c r="S33" s="138">
        <f>R33*0.060458</f>
        <v>0.27266557999999996</v>
      </c>
      <c r="T33" s="654">
        <f t="shared" si="0"/>
        <v>46.96898558</v>
      </c>
      <c r="U33" s="93">
        <f t="shared" si="1"/>
        <v>48.38</v>
      </c>
    </row>
    <row r="34" spans="1:21" s="57" customFormat="1" ht="12.75">
      <c r="A34" s="47">
        <v>13</v>
      </c>
      <c r="B34" s="87" t="s">
        <v>729</v>
      </c>
      <c r="C34" s="49">
        <v>1980</v>
      </c>
      <c r="D34" s="49">
        <v>1</v>
      </c>
      <c r="E34" s="49"/>
      <c r="F34" s="50">
        <v>88.5</v>
      </c>
      <c r="G34" s="59">
        <v>0.0264</v>
      </c>
      <c r="H34" s="52"/>
      <c r="I34" s="53">
        <v>12</v>
      </c>
      <c r="J34" s="50">
        <f t="shared" si="2"/>
        <v>28.0368</v>
      </c>
      <c r="K34" s="54"/>
      <c r="L34" s="53">
        <v>2</v>
      </c>
      <c r="M34" s="53"/>
      <c r="N34" s="55"/>
      <c r="O34" s="55"/>
      <c r="P34" s="50"/>
      <c r="Q34" s="50"/>
      <c r="R34" s="50"/>
      <c r="S34" s="138"/>
      <c r="T34" s="654">
        <f t="shared" si="0"/>
        <v>28.0368</v>
      </c>
      <c r="U34" s="93">
        <f t="shared" si="1"/>
        <v>28.88</v>
      </c>
    </row>
    <row r="35" spans="1:21" s="57" customFormat="1" ht="12.75">
      <c r="A35" s="47">
        <v>14</v>
      </c>
      <c r="B35" s="87" t="s">
        <v>730</v>
      </c>
      <c r="C35" s="49">
        <v>1974</v>
      </c>
      <c r="D35" s="49">
        <v>1</v>
      </c>
      <c r="E35" s="49"/>
      <c r="F35" s="50">
        <v>73.9</v>
      </c>
      <c r="G35" s="59">
        <v>0.0264</v>
      </c>
      <c r="H35" s="52"/>
      <c r="I35" s="53">
        <v>12</v>
      </c>
      <c r="J35" s="50">
        <f t="shared" si="2"/>
        <v>23.411520000000003</v>
      </c>
      <c r="K35" s="54"/>
      <c r="L35" s="53">
        <v>2</v>
      </c>
      <c r="M35" s="53"/>
      <c r="N35" s="50"/>
      <c r="O35" s="55"/>
      <c r="P35" s="50"/>
      <c r="Q35" s="50">
        <f>R35-P35</f>
        <v>22.53</v>
      </c>
      <c r="R35" s="139">
        <v>22.53</v>
      </c>
      <c r="S35" s="138">
        <f>R35*0.060458</f>
        <v>1.36211874</v>
      </c>
      <c r="T35" s="654">
        <f t="shared" si="0"/>
        <v>24.773638740000003</v>
      </c>
      <c r="U35" s="93">
        <f t="shared" si="1"/>
        <v>25.52</v>
      </c>
    </row>
    <row r="36" spans="1:21" s="57" customFormat="1" ht="12.75">
      <c r="A36" s="47">
        <v>15</v>
      </c>
      <c r="B36" s="87" t="s">
        <v>731</v>
      </c>
      <c r="C36" s="49">
        <v>1974</v>
      </c>
      <c r="D36" s="49">
        <v>1</v>
      </c>
      <c r="E36" s="49"/>
      <c r="F36" s="50">
        <v>128</v>
      </c>
      <c r="G36" s="59">
        <v>0.0264</v>
      </c>
      <c r="H36" s="52"/>
      <c r="I36" s="53">
        <v>12</v>
      </c>
      <c r="J36" s="50">
        <f t="shared" si="2"/>
        <v>40.550399999999996</v>
      </c>
      <c r="K36" s="54"/>
      <c r="L36" s="53">
        <v>3</v>
      </c>
      <c r="M36" s="53">
        <v>1</v>
      </c>
      <c r="N36" s="50">
        <v>3.15</v>
      </c>
      <c r="O36" s="55">
        <v>7.4</v>
      </c>
      <c r="P36" s="50">
        <f>M36*N36*O36</f>
        <v>23.31</v>
      </c>
      <c r="Q36" s="50">
        <f>R36-P36</f>
        <v>44.120000000000005</v>
      </c>
      <c r="R36" s="139">
        <v>67.43</v>
      </c>
      <c r="S36" s="138">
        <f>R36*0.060458</f>
        <v>4.07668294</v>
      </c>
      <c r="T36" s="654">
        <f t="shared" si="0"/>
        <v>44.627082939999994</v>
      </c>
      <c r="U36" s="93">
        <f t="shared" si="1"/>
        <v>45.97</v>
      </c>
    </row>
    <row r="37" spans="1:21" s="57" customFormat="1" ht="12.75">
      <c r="A37" s="47">
        <v>16</v>
      </c>
      <c r="B37" s="87" t="s">
        <v>732</v>
      </c>
      <c r="C37" s="49">
        <v>1974</v>
      </c>
      <c r="D37" s="49">
        <v>1</v>
      </c>
      <c r="E37" s="49"/>
      <c r="F37" s="50">
        <v>121.4</v>
      </c>
      <c r="G37" s="59">
        <v>0.0264</v>
      </c>
      <c r="H37" s="52"/>
      <c r="I37" s="53">
        <v>12</v>
      </c>
      <c r="J37" s="50">
        <f t="shared" si="2"/>
        <v>38.459520000000005</v>
      </c>
      <c r="K37" s="54"/>
      <c r="L37" s="53">
        <v>4</v>
      </c>
      <c r="M37" s="53">
        <v>1</v>
      </c>
      <c r="N37" s="50">
        <v>3.66</v>
      </c>
      <c r="O37" s="55">
        <v>7.4</v>
      </c>
      <c r="P37" s="50">
        <f>M37*N37*O37</f>
        <v>27.084000000000003</v>
      </c>
      <c r="Q37" s="50">
        <f>R37-P37</f>
        <v>123.61599999999999</v>
      </c>
      <c r="R37" s="139">
        <v>150.7</v>
      </c>
      <c r="S37" s="138">
        <f>R37*0.060458</f>
        <v>9.1110206</v>
      </c>
      <c r="T37" s="654">
        <f t="shared" si="0"/>
        <v>47.5705406</v>
      </c>
      <c r="U37" s="93">
        <f t="shared" si="1"/>
        <v>49</v>
      </c>
    </row>
    <row r="38" spans="1:21" s="57" customFormat="1" ht="12.75">
      <c r="A38" s="47">
        <v>17</v>
      </c>
      <c r="B38" s="87" t="s">
        <v>733</v>
      </c>
      <c r="C38" s="49">
        <v>1974</v>
      </c>
      <c r="D38" s="49">
        <v>1</v>
      </c>
      <c r="E38" s="49"/>
      <c r="F38" s="50">
        <v>194.4</v>
      </c>
      <c r="G38" s="59">
        <v>0.0264</v>
      </c>
      <c r="H38" s="52"/>
      <c r="I38" s="53">
        <v>12</v>
      </c>
      <c r="J38" s="50">
        <f t="shared" si="2"/>
        <v>61.58592</v>
      </c>
      <c r="K38" s="54"/>
      <c r="L38" s="53">
        <v>3</v>
      </c>
      <c r="M38" s="53">
        <v>1</v>
      </c>
      <c r="N38" s="50">
        <v>3.66</v>
      </c>
      <c r="O38" s="55">
        <v>7.4</v>
      </c>
      <c r="P38" s="50">
        <f>M38*N38*O38</f>
        <v>27.084000000000003</v>
      </c>
      <c r="Q38" s="50">
        <f>R38-P38</f>
        <v>2.455999999999996</v>
      </c>
      <c r="R38" s="139">
        <v>29.54</v>
      </c>
      <c r="S38" s="138">
        <f>R38*0.060458</f>
        <v>1.78592932</v>
      </c>
      <c r="T38" s="654">
        <f t="shared" si="0"/>
        <v>63.37184932</v>
      </c>
      <c r="U38" s="93">
        <f t="shared" si="1"/>
        <v>65.27</v>
      </c>
    </row>
    <row r="39" spans="1:21" s="57" customFormat="1" ht="12.75">
      <c r="A39" s="47">
        <v>18</v>
      </c>
      <c r="B39" s="87" t="s">
        <v>734</v>
      </c>
      <c r="C39" s="49">
        <v>1974</v>
      </c>
      <c r="D39" s="49">
        <v>1</v>
      </c>
      <c r="E39" s="49"/>
      <c r="F39" s="50">
        <v>151.2</v>
      </c>
      <c r="G39" s="59">
        <v>0.0264</v>
      </c>
      <c r="H39" s="52"/>
      <c r="I39" s="53">
        <v>12</v>
      </c>
      <c r="J39" s="50">
        <f t="shared" si="2"/>
        <v>47.90016</v>
      </c>
      <c r="K39" s="54"/>
      <c r="L39" s="53">
        <v>5</v>
      </c>
      <c r="M39" s="53"/>
      <c r="N39" s="55"/>
      <c r="O39" s="55"/>
      <c r="P39" s="50"/>
      <c r="Q39" s="50"/>
      <c r="R39" s="50"/>
      <c r="S39" s="138"/>
      <c r="T39" s="654">
        <f t="shared" si="0"/>
        <v>47.90016</v>
      </c>
      <c r="U39" s="93">
        <f t="shared" si="1"/>
        <v>49.34</v>
      </c>
    </row>
    <row r="40" spans="1:21" s="57" customFormat="1" ht="12.75">
      <c r="A40" s="47">
        <v>19</v>
      </c>
      <c r="B40" s="58" t="s">
        <v>735</v>
      </c>
      <c r="C40" s="49">
        <v>1974</v>
      </c>
      <c r="D40" s="49">
        <v>1</v>
      </c>
      <c r="E40" s="49"/>
      <c r="F40" s="50">
        <v>121.7</v>
      </c>
      <c r="G40" s="59">
        <v>0.0264</v>
      </c>
      <c r="H40" s="52"/>
      <c r="I40" s="53">
        <v>12</v>
      </c>
      <c r="J40" s="50">
        <f t="shared" si="2"/>
        <v>38.55456</v>
      </c>
      <c r="K40" s="54"/>
      <c r="L40" s="53">
        <v>5</v>
      </c>
      <c r="M40" s="53"/>
      <c r="N40" s="55"/>
      <c r="O40" s="55"/>
      <c r="P40" s="50"/>
      <c r="Q40" s="50"/>
      <c r="R40" s="50"/>
      <c r="S40" s="138"/>
      <c r="T40" s="654">
        <f t="shared" si="0"/>
        <v>38.55456</v>
      </c>
      <c r="U40" s="93">
        <f t="shared" si="1"/>
        <v>39.71</v>
      </c>
    </row>
    <row r="41" spans="1:21" s="57" customFormat="1" ht="12.75">
      <c r="A41" s="47">
        <v>20</v>
      </c>
      <c r="B41" s="87" t="s">
        <v>736</v>
      </c>
      <c r="C41" s="49">
        <v>1974</v>
      </c>
      <c r="D41" s="49">
        <v>1</v>
      </c>
      <c r="E41" s="49"/>
      <c r="F41" s="50">
        <v>163.5</v>
      </c>
      <c r="G41" s="59">
        <v>0.0264</v>
      </c>
      <c r="H41" s="52"/>
      <c r="I41" s="53">
        <v>12</v>
      </c>
      <c r="J41" s="50">
        <f t="shared" si="2"/>
        <v>51.7968</v>
      </c>
      <c r="K41" s="54"/>
      <c r="L41" s="53">
        <v>5</v>
      </c>
      <c r="M41" s="53"/>
      <c r="N41" s="55"/>
      <c r="O41" s="55"/>
      <c r="P41" s="50"/>
      <c r="Q41" s="50"/>
      <c r="R41" s="50"/>
      <c r="S41" s="138"/>
      <c r="T41" s="654">
        <f t="shared" si="0"/>
        <v>51.7968</v>
      </c>
      <c r="U41" s="93">
        <f t="shared" si="1"/>
        <v>53.35</v>
      </c>
    </row>
    <row r="42" spans="1:21" s="137" customFormat="1" ht="12.75">
      <c r="A42" s="47">
        <v>21</v>
      </c>
      <c r="B42" s="87" t="s">
        <v>737</v>
      </c>
      <c r="C42" s="49">
        <v>1979</v>
      </c>
      <c r="D42" s="49">
        <v>1</v>
      </c>
      <c r="E42" s="49"/>
      <c r="F42" s="50">
        <v>154.8</v>
      </c>
      <c r="G42" s="59">
        <v>0.0264</v>
      </c>
      <c r="H42" s="52"/>
      <c r="I42" s="53">
        <v>12</v>
      </c>
      <c r="J42" s="50">
        <f t="shared" si="2"/>
        <v>49.04064000000001</v>
      </c>
      <c r="K42" s="54"/>
      <c r="L42" s="53">
        <v>3</v>
      </c>
      <c r="M42" s="53"/>
      <c r="N42" s="50"/>
      <c r="O42" s="55"/>
      <c r="P42" s="50"/>
      <c r="Q42" s="50">
        <f>R42-P42</f>
        <v>4.96</v>
      </c>
      <c r="R42" s="139">
        <v>4.96</v>
      </c>
      <c r="S42" s="138">
        <f>R42*0.060458</f>
        <v>0.29987168</v>
      </c>
      <c r="T42" s="654">
        <f t="shared" si="0"/>
        <v>49.34051168000001</v>
      </c>
      <c r="U42" s="93">
        <f t="shared" si="1"/>
        <v>50.82</v>
      </c>
    </row>
    <row r="43" spans="1:21" s="57" customFormat="1" ht="12.75">
      <c r="A43" s="47">
        <v>22</v>
      </c>
      <c r="B43" s="87" t="s">
        <v>738</v>
      </c>
      <c r="C43" s="49">
        <v>1979</v>
      </c>
      <c r="D43" s="49">
        <v>1</v>
      </c>
      <c r="E43" s="49"/>
      <c r="F43" s="50">
        <v>115.9</v>
      </c>
      <c r="G43" s="59">
        <v>0.0264</v>
      </c>
      <c r="H43" s="52"/>
      <c r="I43" s="53">
        <v>12</v>
      </c>
      <c r="J43" s="50">
        <f t="shared" si="2"/>
        <v>36.71712</v>
      </c>
      <c r="K43" s="54"/>
      <c r="L43" s="53">
        <v>5</v>
      </c>
      <c r="M43" s="53">
        <v>3</v>
      </c>
      <c r="N43" s="50">
        <v>3.66</v>
      </c>
      <c r="O43" s="55">
        <v>7.4</v>
      </c>
      <c r="P43" s="50">
        <f>M43*N43*O43</f>
        <v>81.25200000000001</v>
      </c>
      <c r="Q43" s="50">
        <f>R43-P43</f>
        <v>32.627999999999986</v>
      </c>
      <c r="R43" s="139">
        <v>113.88</v>
      </c>
      <c r="S43" s="138">
        <f>R43*0.060458</f>
        <v>6.88495704</v>
      </c>
      <c r="T43" s="654">
        <f t="shared" si="0"/>
        <v>43.60207704</v>
      </c>
      <c r="U43" s="93">
        <f t="shared" si="1"/>
        <v>44.91</v>
      </c>
    </row>
    <row r="44" spans="1:21" s="57" customFormat="1" ht="12.75">
      <c r="A44" s="47">
        <v>23</v>
      </c>
      <c r="B44" s="87" t="s">
        <v>739</v>
      </c>
      <c r="C44" s="49">
        <v>1979</v>
      </c>
      <c r="D44" s="49">
        <v>1</v>
      </c>
      <c r="E44" s="49"/>
      <c r="F44" s="50">
        <v>118.3</v>
      </c>
      <c r="G44" s="59">
        <v>0.0264</v>
      </c>
      <c r="H44" s="52"/>
      <c r="I44" s="53">
        <v>12</v>
      </c>
      <c r="J44" s="50">
        <f t="shared" si="2"/>
        <v>37.47744</v>
      </c>
      <c r="K44" s="54"/>
      <c r="L44" s="53">
        <v>3</v>
      </c>
      <c r="M44" s="53"/>
      <c r="N44" s="50"/>
      <c r="O44" s="55"/>
      <c r="P44" s="50"/>
      <c r="Q44" s="50">
        <f>R44-P44</f>
        <v>11</v>
      </c>
      <c r="R44" s="139">
        <v>11</v>
      </c>
      <c r="S44" s="138">
        <f>R44*0.060458</f>
        <v>0.665038</v>
      </c>
      <c r="T44" s="654">
        <f t="shared" si="0"/>
        <v>38.142478000000004</v>
      </c>
      <c r="U44" s="93">
        <f t="shared" si="1"/>
        <v>39.29</v>
      </c>
    </row>
    <row r="45" spans="1:21" s="57" customFormat="1" ht="12.75">
      <c r="A45" s="47">
        <v>26</v>
      </c>
      <c r="B45" s="87" t="s">
        <v>740</v>
      </c>
      <c r="C45" s="49">
        <v>1970</v>
      </c>
      <c r="D45" s="49">
        <v>1</v>
      </c>
      <c r="E45" s="49"/>
      <c r="F45" s="50">
        <v>137.23</v>
      </c>
      <c r="G45" s="59">
        <v>0.0264</v>
      </c>
      <c r="H45" s="52"/>
      <c r="I45" s="53">
        <v>12</v>
      </c>
      <c r="J45" s="50">
        <f t="shared" si="2"/>
        <v>43.474464</v>
      </c>
      <c r="K45" s="54"/>
      <c r="L45" s="53">
        <v>5</v>
      </c>
      <c r="M45" s="53"/>
      <c r="N45" s="50"/>
      <c r="O45" s="55"/>
      <c r="P45" s="50"/>
      <c r="Q45" s="50">
        <f>R45-P45</f>
        <v>33.42</v>
      </c>
      <c r="R45" s="139">
        <v>33.42</v>
      </c>
      <c r="S45" s="138">
        <f>R45*0.060458</f>
        <v>2.02050636</v>
      </c>
      <c r="T45" s="654">
        <f t="shared" si="0"/>
        <v>45.494970359999996</v>
      </c>
      <c r="U45" s="93">
        <f t="shared" si="1"/>
        <v>46.86</v>
      </c>
    </row>
    <row r="46" spans="1:21" s="57" customFormat="1" ht="12.75">
      <c r="A46" s="47">
        <v>27</v>
      </c>
      <c r="B46" s="87" t="s">
        <v>741</v>
      </c>
      <c r="C46" s="49">
        <v>1970</v>
      </c>
      <c r="D46" s="49">
        <v>1</v>
      </c>
      <c r="E46" s="49"/>
      <c r="F46" s="50">
        <v>173.2</v>
      </c>
      <c r="G46" s="59">
        <v>0.0264</v>
      </c>
      <c r="H46" s="52"/>
      <c r="I46" s="53">
        <v>12</v>
      </c>
      <c r="J46" s="50">
        <f t="shared" si="2"/>
        <v>54.86976</v>
      </c>
      <c r="K46" s="54"/>
      <c r="L46" s="53">
        <v>2</v>
      </c>
      <c r="M46" s="53"/>
      <c r="N46" s="50"/>
      <c r="O46" s="55"/>
      <c r="P46" s="50"/>
      <c r="Q46" s="50"/>
      <c r="R46" s="50"/>
      <c r="S46" s="138"/>
      <c r="T46" s="654">
        <f t="shared" si="0"/>
        <v>54.86976</v>
      </c>
      <c r="U46" s="93">
        <f t="shared" si="1"/>
        <v>56.52</v>
      </c>
    </row>
    <row r="47" spans="1:21" s="57" customFormat="1" ht="12.75">
      <c r="A47" s="47">
        <v>28</v>
      </c>
      <c r="B47" s="87" t="s">
        <v>742</v>
      </c>
      <c r="C47" s="49">
        <v>1984</v>
      </c>
      <c r="D47" s="49">
        <v>1</v>
      </c>
      <c r="E47" s="49"/>
      <c r="F47" s="50">
        <v>84.7</v>
      </c>
      <c r="G47" s="59">
        <v>0.0264</v>
      </c>
      <c r="H47" s="52"/>
      <c r="I47" s="53">
        <v>12</v>
      </c>
      <c r="J47" s="50">
        <f t="shared" si="2"/>
        <v>26.83296</v>
      </c>
      <c r="K47" s="54"/>
      <c r="L47" s="53">
        <v>1</v>
      </c>
      <c r="M47" s="53"/>
      <c r="N47" s="50"/>
      <c r="O47" s="55"/>
      <c r="P47" s="50"/>
      <c r="Q47" s="50"/>
      <c r="R47" s="50"/>
      <c r="S47" s="138"/>
      <c r="T47" s="654">
        <f t="shared" si="0"/>
        <v>26.83296</v>
      </c>
      <c r="U47" s="93">
        <f t="shared" si="1"/>
        <v>27.64</v>
      </c>
    </row>
    <row r="48" spans="1:21" s="137" customFormat="1" ht="12.75">
      <c r="A48" s="47">
        <v>29</v>
      </c>
      <c r="B48" s="87" t="s">
        <v>743</v>
      </c>
      <c r="C48" s="49">
        <v>1981</v>
      </c>
      <c r="D48" s="49">
        <v>1</v>
      </c>
      <c r="E48" s="49"/>
      <c r="F48" s="50">
        <v>131.6</v>
      </c>
      <c r="G48" s="59">
        <v>0.0264</v>
      </c>
      <c r="H48" s="52"/>
      <c r="I48" s="53">
        <v>12</v>
      </c>
      <c r="J48" s="50">
        <f t="shared" si="2"/>
        <v>41.69088</v>
      </c>
      <c r="K48" s="54"/>
      <c r="L48" s="53">
        <v>2</v>
      </c>
      <c r="M48" s="53"/>
      <c r="N48" s="55"/>
      <c r="O48" s="55"/>
      <c r="P48" s="50"/>
      <c r="Q48" s="50"/>
      <c r="R48" s="50"/>
      <c r="S48" s="138"/>
      <c r="T48" s="654">
        <f t="shared" si="0"/>
        <v>41.69088</v>
      </c>
      <c r="U48" s="93">
        <f t="shared" si="1"/>
        <v>42.94</v>
      </c>
    </row>
    <row r="49" spans="1:21" s="137" customFormat="1" ht="12.75">
      <c r="A49" s="47">
        <v>30</v>
      </c>
      <c r="B49" s="87" t="s">
        <v>744</v>
      </c>
      <c r="C49" s="49">
        <v>1984</v>
      </c>
      <c r="D49" s="49">
        <v>1</v>
      </c>
      <c r="E49" s="49"/>
      <c r="F49" s="50">
        <v>81.9</v>
      </c>
      <c r="G49" s="59">
        <v>0.0264</v>
      </c>
      <c r="H49" s="52"/>
      <c r="I49" s="53">
        <v>12</v>
      </c>
      <c r="J49" s="50">
        <f t="shared" si="2"/>
        <v>25.94592</v>
      </c>
      <c r="K49" s="54"/>
      <c r="L49" s="53">
        <v>1</v>
      </c>
      <c r="M49" s="53"/>
      <c r="N49" s="55"/>
      <c r="O49" s="55"/>
      <c r="P49" s="50"/>
      <c r="Q49" s="50"/>
      <c r="R49" s="50"/>
      <c r="S49" s="138"/>
      <c r="T49" s="654">
        <f t="shared" si="0"/>
        <v>25.94592</v>
      </c>
      <c r="U49" s="93">
        <f t="shared" si="1"/>
        <v>26.72</v>
      </c>
    </row>
    <row r="50" spans="1:21" s="57" customFormat="1" ht="12.75">
      <c r="A50" s="47">
        <v>31</v>
      </c>
      <c r="B50" s="87" t="s">
        <v>745</v>
      </c>
      <c r="C50" s="49">
        <v>1982</v>
      </c>
      <c r="D50" s="49">
        <v>1</v>
      </c>
      <c r="E50" s="49"/>
      <c r="F50" s="50">
        <v>158.3</v>
      </c>
      <c r="G50" s="59">
        <v>0.0264</v>
      </c>
      <c r="H50" s="52"/>
      <c r="I50" s="53">
        <v>12</v>
      </c>
      <c r="J50" s="50">
        <f t="shared" si="2"/>
        <v>50.14944</v>
      </c>
      <c r="K50" s="54"/>
      <c r="L50" s="53">
        <v>3</v>
      </c>
      <c r="M50" s="53"/>
      <c r="N50" s="50"/>
      <c r="O50" s="55"/>
      <c r="P50" s="50"/>
      <c r="Q50" s="50">
        <f aca="true" t="shared" si="3" ref="Q50:Q61">R50-P50</f>
        <v>21.8</v>
      </c>
      <c r="R50" s="139">
        <v>21.8</v>
      </c>
      <c r="S50" s="138">
        <f aca="true" t="shared" si="4" ref="S50:S61">R50*0.060458</f>
        <v>1.3179844</v>
      </c>
      <c r="T50" s="654">
        <f t="shared" si="0"/>
        <v>51.4674244</v>
      </c>
      <c r="U50" s="93">
        <f t="shared" si="1"/>
        <v>53.01</v>
      </c>
    </row>
    <row r="51" spans="1:21" s="57" customFormat="1" ht="12.75">
      <c r="A51" s="47">
        <v>32</v>
      </c>
      <c r="B51" s="87" t="s">
        <v>746</v>
      </c>
      <c r="C51" s="49">
        <v>1982</v>
      </c>
      <c r="D51" s="49">
        <v>1</v>
      </c>
      <c r="E51" s="49"/>
      <c r="F51" s="50">
        <v>104.28</v>
      </c>
      <c r="G51" s="59">
        <v>0.0264</v>
      </c>
      <c r="H51" s="52"/>
      <c r="I51" s="53">
        <v>12</v>
      </c>
      <c r="J51" s="50">
        <f t="shared" si="2"/>
        <v>33.035904</v>
      </c>
      <c r="K51" s="54"/>
      <c r="L51" s="53">
        <v>2</v>
      </c>
      <c r="M51" s="53"/>
      <c r="N51" s="50"/>
      <c r="O51" s="55"/>
      <c r="P51" s="50"/>
      <c r="Q51" s="50">
        <f t="shared" si="3"/>
        <v>27.74</v>
      </c>
      <c r="R51" s="139">
        <v>27.74</v>
      </c>
      <c r="S51" s="138">
        <f t="shared" si="4"/>
        <v>1.6771049199999999</v>
      </c>
      <c r="T51" s="654">
        <f t="shared" si="0"/>
        <v>34.71300892</v>
      </c>
      <c r="U51" s="93">
        <f t="shared" si="1"/>
        <v>35.75</v>
      </c>
    </row>
    <row r="52" spans="1:21" s="57" customFormat="1" ht="12.75">
      <c r="A52" s="47">
        <v>33</v>
      </c>
      <c r="B52" s="87" t="s">
        <v>747</v>
      </c>
      <c r="C52" s="49">
        <v>1980</v>
      </c>
      <c r="D52" s="49">
        <v>1</v>
      </c>
      <c r="E52" s="49"/>
      <c r="F52" s="50">
        <v>156.4</v>
      </c>
      <c r="G52" s="59">
        <v>0.0264</v>
      </c>
      <c r="H52" s="52"/>
      <c r="I52" s="53">
        <v>12</v>
      </c>
      <c r="J52" s="50">
        <f t="shared" si="2"/>
        <v>49.547520000000006</v>
      </c>
      <c r="K52" s="54"/>
      <c r="L52" s="53">
        <v>6</v>
      </c>
      <c r="M52" s="53"/>
      <c r="N52" s="50"/>
      <c r="O52" s="55"/>
      <c r="P52" s="50"/>
      <c r="Q52" s="50">
        <f t="shared" si="3"/>
        <v>11.85</v>
      </c>
      <c r="R52" s="139">
        <v>11.85</v>
      </c>
      <c r="S52" s="138">
        <f t="shared" si="4"/>
        <v>0.7164273</v>
      </c>
      <c r="T52" s="654">
        <f t="shared" si="0"/>
        <v>50.263947300000005</v>
      </c>
      <c r="U52" s="93">
        <f t="shared" si="1"/>
        <v>51.77</v>
      </c>
    </row>
    <row r="53" spans="1:21" s="57" customFormat="1" ht="12.75">
      <c r="A53" s="47">
        <v>34</v>
      </c>
      <c r="B53" s="87" t="s">
        <v>748</v>
      </c>
      <c r="C53" s="49">
        <v>1980</v>
      </c>
      <c r="D53" s="49">
        <v>1</v>
      </c>
      <c r="E53" s="49"/>
      <c r="F53" s="50">
        <v>161.1</v>
      </c>
      <c r="G53" s="59">
        <v>0.0264</v>
      </c>
      <c r="H53" s="52"/>
      <c r="I53" s="53">
        <v>12</v>
      </c>
      <c r="J53" s="50">
        <f t="shared" si="2"/>
        <v>51.03648</v>
      </c>
      <c r="K53" s="54"/>
      <c r="L53" s="53">
        <v>4</v>
      </c>
      <c r="M53" s="53"/>
      <c r="N53" s="50"/>
      <c r="O53" s="55"/>
      <c r="P53" s="50"/>
      <c r="Q53" s="50">
        <f t="shared" si="3"/>
        <v>26.92</v>
      </c>
      <c r="R53" s="139">
        <v>26.92</v>
      </c>
      <c r="S53" s="138">
        <f t="shared" si="4"/>
        <v>1.62752936</v>
      </c>
      <c r="T53" s="654">
        <f t="shared" si="0"/>
        <v>52.664009359999994</v>
      </c>
      <c r="U53" s="93">
        <f t="shared" si="1"/>
        <v>54.24</v>
      </c>
    </row>
    <row r="54" spans="1:21" s="57" customFormat="1" ht="12.75">
      <c r="A54" s="47">
        <v>35</v>
      </c>
      <c r="B54" s="87" t="s">
        <v>749</v>
      </c>
      <c r="C54" s="49">
        <v>1983</v>
      </c>
      <c r="D54" s="49">
        <v>1</v>
      </c>
      <c r="E54" s="49"/>
      <c r="F54" s="50">
        <v>235.6</v>
      </c>
      <c r="G54" s="59">
        <v>0.0264</v>
      </c>
      <c r="H54" s="52"/>
      <c r="I54" s="53">
        <v>12</v>
      </c>
      <c r="J54" s="50">
        <f t="shared" si="2"/>
        <v>74.63808</v>
      </c>
      <c r="K54" s="54"/>
      <c r="L54" s="53">
        <v>4</v>
      </c>
      <c r="M54" s="53">
        <v>4</v>
      </c>
      <c r="N54" s="50">
        <v>3.66</v>
      </c>
      <c r="O54" s="55">
        <v>7.4</v>
      </c>
      <c r="P54" s="50">
        <f>M54*N54*O54</f>
        <v>108.33600000000001</v>
      </c>
      <c r="Q54" s="50">
        <f t="shared" si="3"/>
        <v>38.123999999999995</v>
      </c>
      <c r="R54" s="139">
        <v>146.46</v>
      </c>
      <c r="S54" s="138">
        <f t="shared" si="4"/>
        <v>8.854678680000001</v>
      </c>
      <c r="T54" s="654">
        <f t="shared" si="0"/>
        <v>83.49275868000001</v>
      </c>
      <c r="U54" s="93">
        <f t="shared" si="1"/>
        <v>86</v>
      </c>
    </row>
    <row r="55" spans="1:21" s="57" customFormat="1" ht="12.75">
      <c r="A55" s="47">
        <v>36</v>
      </c>
      <c r="B55" s="87" t="s">
        <v>750</v>
      </c>
      <c r="C55" s="49">
        <v>1983</v>
      </c>
      <c r="D55" s="49">
        <v>1</v>
      </c>
      <c r="E55" s="49"/>
      <c r="F55" s="50">
        <v>229.4</v>
      </c>
      <c r="G55" s="59">
        <v>0.0264</v>
      </c>
      <c r="H55" s="52"/>
      <c r="I55" s="53">
        <v>12</v>
      </c>
      <c r="J55" s="50">
        <f t="shared" si="2"/>
        <v>72.67392000000001</v>
      </c>
      <c r="K55" s="54"/>
      <c r="L55" s="53">
        <v>4</v>
      </c>
      <c r="M55" s="53">
        <v>2</v>
      </c>
      <c r="N55" s="50">
        <v>3.66</v>
      </c>
      <c r="O55" s="55">
        <v>7.4</v>
      </c>
      <c r="P55" s="50">
        <f>M55*N55*O55</f>
        <v>54.168000000000006</v>
      </c>
      <c r="Q55" s="50">
        <f t="shared" si="3"/>
        <v>27.122</v>
      </c>
      <c r="R55" s="139">
        <v>81.29</v>
      </c>
      <c r="S55" s="138">
        <f t="shared" si="4"/>
        <v>4.91463082</v>
      </c>
      <c r="T55" s="654">
        <f t="shared" si="0"/>
        <v>77.58855082000001</v>
      </c>
      <c r="U55" s="93">
        <f t="shared" si="1"/>
        <v>79.92</v>
      </c>
    </row>
    <row r="56" spans="1:21" s="57" customFormat="1" ht="12.75">
      <c r="A56" s="47">
        <v>37</v>
      </c>
      <c r="B56" s="87" t="s">
        <v>751</v>
      </c>
      <c r="C56" s="49">
        <v>1983</v>
      </c>
      <c r="D56" s="49">
        <v>1</v>
      </c>
      <c r="E56" s="49"/>
      <c r="F56" s="50">
        <v>86.9</v>
      </c>
      <c r="G56" s="59">
        <v>0.0264</v>
      </c>
      <c r="H56" s="52"/>
      <c r="I56" s="53">
        <v>12</v>
      </c>
      <c r="J56" s="50">
        <f t="shared" si="2"/>
        <v>27.529920000000004</v>
      </c>
      <c r="K56" s="54"/>
      <c r="L56" s="53">
        <v>5</v>
      </c>
      <c r="M56" s="53"/>
      <c r="N56" s="50"/>
      <c r="O56" s="55"/>
      <c r="P56" s="50"/>
      <c r="Q56" s="50">
        <f t="shared" si="3"/>
        <v>32.42</v>
      </c>
      <c r="R56" s="139">
        <v>32.42</v>
      </c>
      <c r="S56" s="138">
        <f t="shared" si="4"/>
        <v>1.96004836</v>
      </c>
      <c r="T56" s="654">
        <f t="shared" si="0"/>
        <v>29.489968360000006</v>
      </c>
      <c r="U56" s="93">
        <f t="shared" si="1"/>
        <v>30.37</v>
      </c>
    </row>
    <row r="57" spans="1:21" s="57" customFormat="1" ht="12.75">
      <c r="A57" s="47">
        <v>38</v>
      </c>
      <c r="B57" s="87" t="s">
        <v>752</v>
      </c>
      <c r="C57" s="49">
        <v>1983</v>
      </c>
      <c r="D57" s="49">
        <v>1</v>
      </c>
      <c r="E57" s="49"/>
      <c r="F57" s="50">
        <v>182.1</v>
      </c>
      <c r="G57" s="59">
        <v>0.0264</v>
      </c>
      <c r="H57" s="52"/>
      <c r="I57" s="53">
        <v>12</v>
      </c>
      <c r="J57" s="50">
        <f t="shared" si="2"/>
        <v>57.68928</v>
      </c>
      <c r="K57" s="54"/>
      <c r="L57" s="53">
        <v>3</v>
      </c>
      <c r="M57" s="53"/>
      <c r="N57" s="50"/>
      <c r="O57" s="55"/>
      <c r="P57" s="50"/>
      <c r="Q57" s="50">
        <f t="shared" si="3"/>
        <v>24.35</v>
      </c>
      <c r="R57" s="139">
        <v>24.35</v>
      </c>
      <c r="S57" s="138">
        <f t="shared" si="4"/>
        <v>1.4721523</v>
      </c>
      <c r="T57" s="654">
        <f t="shared" si="0"/>
        <v>59.161432299999994</v>
      </c>
      <c r="U57" s="93">
        <f t="shared" si="1"/>
        <v>60.94</v>
      </c>
    </row>
    <row r="58" spans="1:21" s="57" customFormat="1" ht="12.75">
      <c r="A58" s="47">
        <v>39</v>
      </c>
      <c r="B58" s="87" t="s">
        <v>753</v>
      </c>
      <c r="C58" s="49">
        <v>1983</v>
      </c>
      <c r="D58" s="49">
        <v>1</v>
      </c>
      <c r="E58" s="49"/>
      <c r="F58" s="50">
        <v>142.6</v>
      </c>
      <c r="G58" s="59">
        <v>0.0264</v>
      </c>
      <c r="H58" s="52"/>
      <c r="I58" s="53">
        <v>12</v>
      </c>
      <c r="J58" s="50">
        <v>28.99</v>
      </c>
      <c r="K58" s="54"/>
      <c r="L58" s="53">
        <v>2</v>
      </c>
      <c r="M58" s="53"/>
      <c r="N58" s="50"/>
      <c r="O58" s="55"/>
      <c r="P58" s="50"/>
      <c r="Q58" s="50">
        <f t="shared" si="3"/>
        <v>16.52</v>
      </c>
      <c r="R58" s="139">
        <v>16.52</v>
      </c>
      <c r="S58" s="138">
        <f t="shared" si="4"/>
        <v>0.99876616</v>
      </c>
      <c r="T58" s="654">
        <f t="shared" si="0"/>
        <v>29.988766159999997</v>
      </c>
      <c r="U58" s="93">
        <f t="shared" si="1"/>
        <v>30.89</v>
      </c>
    </row>
    <row r="59" spans="1:21" s="57" customFormat="1" ht="12.75">
      <c r="A59" s="47">
        <v>40</v>
      </c>
      <c r="B59" s="87" t="s">
        <v>754</v>
      </c>
      <c r="C59" s="49">
        <v>1983</v>
      </c>
      <c r="D59" s="49">
        <v>2</v>
      </c>
      <c r="E59" s="49">
        <v>1</v>
      </c>
      <c r="F59" s="50">
        <v>147.9</v>
      </c>
      <c r="G59" s="59"/>
      <c r="H59" s="52">
        <v>0.03149</v>
      </c>
      <c r="I59" s="53">
        <v>12</v>
      </c>
      <c r="J59" s="50">
        <f aca="true" t="shared" si="5" ref="J59:J64">F59*G59*I59</f>
        <v>0</v>
      </c>
      <c r="K59" s="54">
        <f>F59*H59*I59</f>
        <v>55.888451999999994</v>
      </c>
      <c r="L59" s="53">
        <v>2</v>
      </c>
      <c r="M59" s="53"/>
      <c r="N59" s="50"/>
      <c r="O59" s="55"/>
      <c r="P59" s="50"/>
      <c r="Q59" s="50">
        <f t="shared" si="3"/>
        <v>14.77</v>
      </c>
      <c r="R59" s="139">
        <v>14.77</v>
      </c>
      <c r="S59" s="138">
        <f t="shared" si="4"/>
        <v>0.89296466</v>
      </c>
      <c r="T59" s="654">
        <f t="shared" si="0"/>
        <v>56.78141665999999</v>
      </c>
      <c r="U59" s="93">
        <f t="shared" si="1"/>
        <v>58.48</v>
      </c>
    </row>
    <row r="60" spans="1:21" s="57" customFormat="1" ht="12.75">
      <c r="A60" s="47">
        <v>42</v>
      </c>
      <c r="B60" s="87" t="s">
        <v>755</v>
      </c>
      <c r="C60" s="49">
        <v>1983</v>
      </c>
      <c r="D60" s="49">
        <v>1</v>
      </c>
      <c r="E60" s="49"/>
      <c r="F60" s="50">
        <v>147.1</v>
      </c>
      <c r="G60" s="59">
        <v>0.0264</v>
      </c>
      <c r="H60" s="52"/>
      <c r="I60" s="53">
        <v>12</v>
      </c>
      <c r="J60" s="50">
        <f t="shared" si="5"/>
        <v>46.601279999999996</v>
      </c>
      <c r="K60" s="54"/>
      <c r="L60" s="53">
        <v>3</v>
      </c>
      <c r="M60" s="53"/>
      <c r="N60" s="50"/>
      <c r="O60" s="55"/>
      <c r="P60" s="50"/>
      <c r="Q60" s="50">
        <f t="shared" si="3"/>
        <v>68.32</v>
      </c>
      <c r="R60" s="139">
        <v>68.32</v>
      </c>
      <c r="S60" s="138">
        <f t="shared" si="4"/>
        <v>4.130490559999999</v>
      </c>
      <c r="T60" s="654">
        <f t="shared" si="0"/>
        <v>50.731770559999994</v>
      </c>
      <c r="U60" s="93">
        <f t="shared" si="1"/>
        <v>52.25</v>
      </c>
    </row>
    <row r="61" spans="1:21" s="57" customFormat="1" ht="12.75">
      <c r="A61" s="47">
        <v>43</v>
      </c>
      <c r="B61" s="87" t="s">
        <v>756</v>
      </c>
      <c r="C61" s="49">
        <v>1983</v>
      </c>
      <c r="D61" s="49">
        <v>1</v>
      </c>
      <c r="E61" s="49"/>
      <c r="F61" s="50">
        <v>74.4</v>
      </c>
      <c r="G61" s="59">
        <v>0.0264</v>
      </c>
      <c r="H61" s="52"/>
      <c r="I61" s="53">
        <v>12</v>
      </c>
      <c r="J61" s="50">
        <f t="shared" si="5"/>
        <v>23.569920000000003</v>
      </c>
      <c r="K61" s="54"/>
      <c r="L61" s="53">
        <v>4</v>
      </c>
      <c r="M61" s="53"/>
      <c r="N61" s="50"/>
      <c r="O61" s="55"/>
      <c r="P61" s="50"/>
      <c r="Q61" s="50">
        <f t="shared" si="3"/>
        <v>16.2</v>
      </c>
      <c r="R61" s="139">
        <v>16.2</v>
      </c>
      <c r="S61" s="138">
        <f t="shared" si="4"/>
        <v>0.9794196</v>
      </c>
      <c r="T61" s="654">
        <f t="shared" si="0"/>
        <v>24.549339600000003</v>
      </c>
      <c r="U61" s="93">
        <f t="shared" si="1"/>
        <v>25.29</v>
      </c>
    </row>
    <row r="62" spans="1:21" s="57" customFormat="1" ht="12.75">
      <c r="A62" s="47">
        <v>44</v>
      </c>
      <c r="B62" s="58" t="s">
        <v>757</v>
      </c>
      <c r="C62" s="140">
        <v>1979</v>
      </c>
      <c r="D62" s="49">
        <v>1</v>
      </c>
      <c r="E62" s="49"/>
      <c r="F62" s="50">
        <v>181.7</v>
      </c>
      <c r="G62" s="59">
        <v>0.0264</v>
      </c>
      <c r="H62" s="52"/>
      <c r="I62" s="53">
        <v>12</v>
      </c>
      <c r="J62" s="50">
        <f t="shared" si="5"/>
        <v>57.56256</v>
      </c>
      <c r="K62" s="54"/>
      <c r="L62" s="53">
        <v>5</v>
      </c>
      <c r="M62" s="53"/>
      <c r="N62" s="55"/>
      <c r="O62" s="55"/>
      <c r="P62" s="50"/>
      <c r="Q62" s="50"/>
      <c r="R62" s="50"/>
      <c r="S62" s="138"/>
      <c r="T62" s="654">
        <f t="shared" si="0"/>
        <v>57.56256</v>
      </c>
      <c r="U62" s="93">
        <f t="shared" si="1"/>
        <v>59.29</v>
      </c>
    </row>
    <row r="63" spans="1:21" s="57" customFormat="1" ht="12.75">
      <c r="A63" s="47">
        <v>45</v>
      </c>
      <c r="B63" s="58" t="s">
        <v>758</v>
      </c>
      <c r="C63" s="140">
        <v>1979</v>
      </c>
      <c r="D63" s="49">
        <v>1</v>
      </c>
      <c r="E63" s="49"/>
      <c r="F63" s="50">
        <v>183.6</v>
      </c>
      <c r="G63" s="59">
        <v>0.0264</v>
      </c>
      <c r="H63" s="52"/>
      <c r="I63" s="53">
        <v>12</v>
      </c>
      <c r="J63" s="50">
        <f t="shared" si="5"/>
        <v>58.16448</v>
      </c>
      <c r="K63" s="54"/>
      <c r="L63" s="53">
        <v>4</v>
      </c>
      <c r="M63" s="53"/>
      <c r="N63" s="50"/>
      <c r="O63" s="55"/>
      <c r="P63" s="50"/>
      <c r="Q63" s="50"/>
      <c r="R63" s="50"/>
      <c r="S63" s="138"/>
      <c r="T63" s="654">
        <f t="shared" si="0"/>
        <v>58.16448</v>
      </c>
      <c r="U63" s="93">
        <f t="shared" si="1"/>
        <v>59.91</v>
      </c>
    </row>
    <row r="64" spans="1:21" s="57" customFormat="1" ht="13.5" thickBot="1">
      <c r="A64" s="141">
        <v>46</v>
      </c>
      <c r="B64" s="142" t="s">
        <v>759</v>
      </c>
      <c r="C64" s="143">
        <v>1980</v>
      </c>
      <c r="D64" s="143">
        <v>1</v>
      </c>
      <c r="E64" s="143"/>
      <c r="F64" s="144">
        <v>135.1</v>
      </c>
      <c r="G64" s="145">
        <v>0.0264</v>
      </c>
      <c r="H64" s="146"/>
      <c r="I64" s="147">
        <v>12</v>
      </c>
      <c r="J64" s="144">
        <f t="shared" si="5"/>
        <v>42.79968</v>
      </c>
      <c r="K64" s="148"/>
      <c r="L64" s="147">
        <v>1</v>
      </c>
      <c r="M64" s="147"/>
      <c r="N64" s="149"/>
      <c r="O64" s="149"/>
      <c r="P64" s="144"/>
      <c r="Q64" s="144"/>
      <c r="R64" s="144"/>
      <c r="S64" s="150"/>
      <c r="T64" s="662">
        <f t="shared" si="0"/>
        <v>42.79968</v>
      </c>
      <c r="U64" s="675">
        <f t="shared" si="1"/>
        <v>44.08</v>
      </c>
    </row>
    <row r="65" spans="1:21" s="137" customFormat="1" ht="13.5" thickBot="1">
      <c r="A65" s="151"/>
      <c r="B65" s="152" t="s">
        <v>713</v>
      </c>
      <c r="C65" s="153"/>
      <c r="D65" s="25"/>
      <c r="E65" s="154">
        <f>SUM(E27:E64)</f>
        <v>2</v>
      </c>
      <c r="F65" s="155">
        <f>SUM(F27:F64)</f>
        <v>5127.310000000001</v>
      </c>
      <c r="G65" s="156"/>
      <c r="H65" s="157"/>
      <c r="I65" s="154"/>
      <c r="J65" s="155">
        <f>SUM(J27:J64)</f>
        <v>1500.782608</v>
      </c>
      <c r="K65" s="158">
        <f>SUM(K27:K64)</f>
        <v>92.675052</v>
      </c>
      <c r="L65" s="154">
        <f>SUM(L27:L64)</f>
        <v>126</v>
      </c>
      <c r="M65" s="154">
        <f>SUM(M27:M64)</f>
        <v>12</v>
      </c>
      <c r="N65" s="159"/>
      <c r="O65" s="159"/>
      <c r="P65" s="155">
        <f aca="true" t="shared" si="6" ref="P65:U65">SUM(P27:P64)</f>
        <v>321.23400000000004</v>
      </c>
      <c r="Q65" s="155">
        <f t="shared" si="6"/>
        <v>613.7660000000001</v>
      </c>
      <c r="R65" s="155">
        <f t="shared" si="6"/>
        <v>935</v>
      </c>
      <c r="S65" s="160">
        <f t="shared" si="6"/>
        <v>56.52822999999999</v>
      </c>
      <c r="T65" s="663">
        <f t="shared" si="6"/>
        <v>1649.9858899999997</v>
      </c>
      <c r="U65" s="161">
        <f t="shared" si="6"/>
        <v>1699.48</v>
      </c>
    </row>
    <row r="66" spans="1:21" s="137" customFormat="1" ht="15" customHeight="1">
      <c r="A66" s="124"/>
      <c r="B66" s="162" t="s">
        <v>760</v>
      </c>
      <c r="C66" s="126"/>
      <c r="D66" s="163"/>
      <c r="E66" s="164"/>
      <c r="F66" s="165"/>
      <c r="G66" s="166"/>
      <c r="H66" s="167"/>
      <c r="I66" s="168"/>
      <c r="J66" s="169"/>
      <c r="K66" s="170"/>
      <c r="L66" s="171"/>
      <c r="M66" s="171"/>
      <c r="N66" s="169"/>
      <c r="O66" s="169"/>
      <c r="P66" s="172"/>
      <c r="Q66" s="172"/>
      <c r="R66" s="172"/>
      <c r="S66" s="173"/>
      <c r="T66" s="664"/>
      <c r="U66" s="676"/>
    </row>
    <row r="67" spans="1:21" s="57" customFormat="1" ht="12.75">
      <c r="A67" s="47">
        <v>47</v>
      </c>
      <c r="B67" s="87" t="s">
        <v>761</v>
      </c>
      <c r="C67" s="49">
        <v>1974</v>
      </c>
      <c r="D67" s="49">
        <v>2</v>
      </c>
      <c r="E67" s="49">
        <v>1</v>
      </c>
      <c r="F67" s="50">
        <v>527.1</v>
      </c>
      <c r="G67" s="174"/>
      <c r="H67" s="52">
        <v>0.0164193</v>
      </c>
      <c r="I67" s="90">
        <v>12</v>
      </c>
      <c r="J67" s="55"/>
      <c r="K67" s="54">
        <f>F67*H67*I67</f>
        <v>103.85535636</v>
      </c>
      <c r="L67" s="53">
        <v>18</v>
      </c>
      <c r="M67" s="53">
        <v>1</v>
      </c>
      <c r="N67" s="50">
        <v>3.66</v>
      </c>
      <c r="O67" s="53">
        <v>12</v>
      </c>
      <c r="P67" s="50">
        <f>M67*N67*O67</f>
        <v>43.92</v>
      </c>
      <c r="Q67" s="50">
        <f aca="true" t="shared" si="7" ref="Q67:Q77">R67-P67</f>
        <v>314.03999999999996</v>
      </c>
      <c r="R67" s="50">
        <v>357.96</v>
      </c>
      <c r="S67" s="138">
        <f aca="true" t="shared" si="8" ref="S67:S81">R67*0.060458</f>
        <v>21.641545679999997</v>
      </c>
      <c r="T67" s="654">
        <f aca="true" t="shared" si="9" ref="T67:T81">J67+K67+S67</f>
        <v>125.49690204</v>
      </c>
      <c r="U67" s="93">
        <f aca="true" t="shared" si="10" ref="U67:U81">ROUND(T67*1.03,2)</f>
        <v>129.26</v>
      </c>
    </row>
    <row r="68" spans="1:21" s="57" customFormat="1" ht="12.75">
      <c r="A68" s="47">
        <v>48</v>
      </c>
      <c r="B68" s="87" t="s">
        <v>762</v>
      </c>
      <c r="C68" s="49">
        <v>1966</v>
      </c>
      <c r="D68" s="49">
        <v>2</v>
      </c>
      <c r="E68" s="49">
        <v>1</v>
      </c>
      <c r="F68" s="50">
        <v>533.3</v>
      </c>
      <c r="G68" s="174"/>
      <c r="H68" s="89">
        <v>0.0131443</v>
      </c>
      <c r="I68" s="90">
        <v>12</v>
      </c>
      <c r="J68" s="55"/>
      <c r="K68" s="54">
        <f>F68*H68*I68</f>
        <v>84.11826227999998</v>
      </c>
      <c r="L68" s="53">
        <v>26</v>
      </c>
      <c r="M68" s="53">
        <v>2</v>
      </c>
      <c r="N68" s="50">
        <v>1.07</v>
      </c>
      <c r="O68" s="53">
        <v>12</v>
      </c>
      <c r="P68" s="50">
        <f>M68*N68*O68</f>
        <v>25.68</v>
      </c>
      <c r="Q68" s="50">
        <f t="shared" si="7"/>
        <v>268.02</v>
      </c>
      <c r="R68" s="50">
        <v>293.7</v>
      </c>
      <c r="S68" s="138">
        <f t="shared" si="8"/>
        <v>17.7565146</v>
      </c>
      <c r="T68" s="654">
        <f t="shared" si="9"/>
        <v>101.87477687999998</v>
      </c>
      <c r="U68" s="93">
        <f t="shared" si="10"/>
        <v>104.93</v>
      </c>
    </row>
    <row r="69" spans="1:21" s="57" customFormat="1" ht="12.75">
      <c r="A69" s="47">
        <v>49</v>
      </c>
      <c r="B69" s="87" t="s">
        <v>763</v>
      </c>
      <c r="C69" s="49">
        <v>1974</v>
      </c>
      <c r="D69" s="49">
        <v>2</v>
      </c>
      <c r="E69" s="49">
        <v>1</v>
      </c>
      <c r="F69" s="50">
        <v>494</v>
      </c>
      <c r="G69" s="174"/>
      <c r="H69" s="89">
        <v>0.0160377</v>
      </c>
      <c r="I69" s="90">
        <v>12</v>
      </c>
      <c r="J69" s="55"/>
      <c r="K69" s="54">
        <f>F69*H69*I69</f>
        <v>95.07148559999999</v>
      </c>
      <c r="L69" s="53">
        <v>19</v>
      </c>
      <c r="M69" s="53"/>
      <c r="N69" s="50"/>
      <c r="O69" s="53"/>
      <c r="P69" s="50"/>
      <c r="Q69" s="50">
        <f t="shared" si="7"/>
        <v>373.39</v>
      </c>
      <c r="R69" s="50">
        <v>373.39</v>
      </c>
      <c r="S69" s="138">
        <f t="shared" si="8"/>
        <v>22.574412619999997</v>
      </c>
      <c r="T69" s="654">
        <f t="shared" si="9"/>
        <v>117.64589821999999</v>
      </c>
      <c r="U69" s="93">
        <f t="shared" si="10"/>
        <v>121.18</v>
      </c>
    </row>
    <row r="70" spans="1:21" s="57" customFormat="1" ht="12.75" customHeight="1">
      <c r="A70" s="47">
        <v>50</v>
      </c>
      <c r="B70" s="87" t="s">
        <v>764</v>
      </c>
      <c r="C70" s="49">
        <v>1965</v>
      </c>
      <c r="D70" s="49">
        <v>2</v>
      </c>
      <c r="E70" s="49">
        <v>1</v>
      </c>
      <c r="F70" s="50">
        <v>533.3</v>
      </c>
      <c r="G70" s="174"/>
      <c r="H70" s="89">
        <v>0.0186372</v>
      </c>
      <c r="I70" s="90">
        <v>12</v>
      </c>
      <c r="J70" s="55"/>
      <c r="K70" s="54">
        <f>F70*H70*I70</f>
        <v>119.27062511999999</v>
      </c>
      <c r="L70" s="53">
        <v>28</v>
      </c>
      <c r="M70" s="53">
        <v>6</v>
      </c>
      <c r="N70" s="50">
        <v>1.07</v>
      </c>
      <c r="O70" s="53">
        <v>12</v>
      </c>
      <c r="P70" s="50">
        <f>M70*N70*O70</f>
        <v>77.03999999999999</v>
      </c>
      <c r="Q70" s="50">
        <f t="shared" si="7"/>
        <v>246.14000000000001</v>
      </c>
      <c r="R70" s="50">
        <v>323.18</v>
      </c>
      <c r="S70" s="138">
        <f t="shared" si="8"/>
        <v>19.538816439999998</v>
      </c>
      <c r="T70" s="654">
        <f t="shared" si="9"/>
        <v>138.80944155999998</v>
      </c>
      <c r="U70" s="93">
        <f t="shared" si="10"/>
        <v>142.97</v>
      </c>
    </row>
    <row r="71" spans="1:21" s="57" customFormat="1" ht="12.75">
      <c r="A71" s="47">
        <v>51</v>
      </c>
      <c r="B71" s="87" t="s">
        <v>765</v>
      </c>
      <c r="C71" s="49">
        <v>1966</v>
      </c>
      <c r="D71" s="49">
        <v>2</v>
      </c>
      <c r="E71" s="49">
        <v>1</v>
      </c>
      <c r="F71" s="50">
        <v>378.7</v>
      </c>
      <c r="G71" s="174"/>
      <c r="H71" s="89">
        <v>0.0157798</v>
      </c>
      <c r="I71" s="90">
        <v>12</v>
      </c>
      <c r="J71" s="55"/>
      <c r="K71" s="54">
        <f>F71*H71*I71</f>
        <v>71.70972312</v>
      </c>
      <c r="L71" s="53">
        <v>14</v>
      </c>
      <c r="M71" s="53"/>
      <c r="N71" s="50"/>
      <c r="O71" s="53"/>
      <c r="P71" s="50"/>
      <c r="Q71" s="50">
        <f t="shared" si="7"/>
        <v>221.35</v>
      </c>
      <c r="R71" s="50">
        <v>221.35</v>
      </c>
      <c r="S71" s="138">
        <f t="shared" si="8"/>
        <v>13.3823783</v>
      </c>
      <c r="T71" s="654">
        <f t="shared" si="9"/>
        <v>85.09210142</v>
      </c>
      <c r="U71" s="93">
        <f t="shared" si="10"/>
        <v>87.64</v>
      </c>
    </row>
    <row r="72" spans="1:21" s="57" customFormat="1" ht="12.75">
      <c r="A72" s="47">
        <v>52</v>
      </c>
      <c r="B72" s="87" t="s">
        <v>766</v>
      </c>
      <c r="C72" s="49">
        <v>1972</v>
      </c>
      <c r="D72" s="49">
        <v>2</v>
      </c>
      <c r="E72" s="49"/>
      <c r="F72" s="50">
        <v>550.76</v>
      </c>
      <c r="G72" s="88">
        <v>0.0264</v>
      </c>
      <c r="H72" s="89"/>
      <c r="I72" s="90">
        <v>12</v>
      </c>
      <c r="J72" s="50">
        <f>F72*G72*I72</f>
        <v>174.48076799999998</v>
      </c>
      <c r="K72" s="54"/>
      <c r="L72" s="53">
        <v>26</v>
      </c>
      <c r="M72" s="53">
        <v>3</v>
      </c>
      <c r="N72" s="50">
        <v>3.66</v>
      </c>
      <c r="O72" s="53">
        <v>12</v>
      </c>
      <c r="P72" s="50">
        <f>M72*N72*O72</f>
        <v>131.76</v>
      </c>
      <c r="Q72" s="50">
        <f t="shared" si="7"/>
        <v>375.13</v>
      </c>
      <c r="R72" s="50">
        <v>506.89</v>
      </c>
      <c r="S72" s="138">
        <f t="shared" si="8"/>
        <v>30.64555562</v>
      </c>
      <c r="T72" s="654">
        <f t="shared" si="9"/>
        <v>205.12632362</v>
      </c>
      <c r="U72" s="93">
        <f t="shared" si="10"/>
        <v>211.28</v>
      </c>
    </row>
    <row r="73" spans="1:21" s="57" customFormat="1" ht="12.75">
      <c r="A73" s="47">
        <v>53</v>
      </c>
      <c r="B73" s="87" t="s">
        <v>767</v>
      </c>
      <c r="C73" s="49">
        <v>1979</v>
      </c>
      <c r="D73" s="49">
        <v>2</v>
      </c>
      <c r="E73" s="49"/>
      <c r="F73" s="50">
        <v>271.8</v>
      </c>
      <c r="G73" s="88">
        <v>0.0264</v>
      </c>
      <c r="H73" s="89"/>
      <c r="I73" s="90">
        <v>12</v>
      </c>
      <c r="J73" s="50">
        <f>F73*G73*I73</f>
        <v>86.10624000000001</v>
      </c>
      <c r="K73" s="54"/>
      <c r="L73" s="53">
        <v>12</v>
      </c>
      <c r="M73" s="53"/>
      <c r="N73" s="50"/>
      <c r="O73" s="55"/>
      <c r="P73" s="50"/>
      <c r="Q73" s="50">
        <f t="shared" si="7"/>
        <v>85.87</v>
      </c>
      <c r="R73" s="139">
        <v>85.87</v>
      </c>
      <c r="S73" s="138">
        <f t="shared" si="8"/>
        <v>5.19152846</v>
      </c>
      <c r="T73" s="654">
        <f t="shared" si="9"/>
        <v>91.29776846000001</v>
      </c>
      <c r="U73" s="93">
        <f t="shared" si="10"/>
        <v>94.04</v>
      </c>
    </row>
    <row r="74" spans="1:21" s="57" customFormat="1" ht="12.75">
      <c r="A74" s="47">
        <v>54</v>
      </c>
      <c r="B74" s="87" t="s">
        <v>768</v>
      </c>
      <c r="C74" s="49">
        <v>1975</v>
      </c>
      <c r="D74" s="49">
        <v>2</v>
      </c>
      <c r="E74" s="49">
        <v>1</v>
      </c>
      <c r="F74" s="50">
        <v>628.1</v>
      </c>
      <c r="G74" s="88"/>
      <c r="H74" s="52">
        <v>0.0148413</v>
      </c>
      <c r="I74" s="90">
        <v>12</v>
      </c>
      <c r="J74" s="55"/>
      <c r="K74" s="54">
        <f>F74*H74*I74</f>
        <v>111.86184636</v>
      </c>
      <c r="L74" s="53">
        <v>27</v>
      </c>
      <c r="M74" s="53"/>
      <c r="N74" s="50"/>
      <c r="O74" s="53"/>
      <c r="P74" s="50"/>
      <c r="Q74" s="50">
        <f t="shared" si="7"/>
        <v>336.01</v>
      </c>
      <c r="R74" s="50">
        <v>336.01</v>
      </c>
      <c r="S74" s="138">
        <f t="shared" si="8"/>
        <v>20.31449258</v>
      </c>
      <c r="T74" s="654">
        <f t="shared" si="9"/>
        <v>132.17633894</v>
      </c>
      <c r="U74" s="93">
        <f t="shared" si="10"/>
        <v>136.14</v>
      </c>
    </row>
    <row r="75" spans="1:21" s="57" customFormat="1" ht="12.75">
      <c r="A75" s="47">
        <v>55</v>
      </c>
      <c r="B75" s="87" t="s">
        <v>769</v>
      </c>
      <c r="C75" s="49">
        <v>1970</v>
      </c>
      <c r="D75" s="49">
        <v>2</v>
      </c>
      <c r="E75" s="49">
        <v>1</v>
      </c>
      <c r="F75" s="50">
        <v>719.8</v>
      </c>
      <c r="G75" s="88"/>
      <c r="H75" s="52">
        <v>0.0143297</v>
      </c>
      <c r="I75" s="90">
        <v>12</v>
      </c>
      <c r="J75" s="55"/>
      <c r="K75" s="54">
        <f>F75*H75*I75</f>
        <v>123.77421672</v>
      </c>
      <c r="L75" s="53">
        <v>24</v>
      </c>
      <c r="M75" s="53"/>
      <c r="N75" s="50"/>
      <c r="O75" s="53"/>
      <c r="P75" s="50"/>
      <c r="Q75" s="50">
        <f t="shared" si="7"/>
        <v>390.07</v>
      </c>
      <c r="R75" s="50">
        <v>390.07</v>
      </c>
      <c r="S75" s="138">
        <f t="shared" si="8"/>
        <v>23.58285206</v>
      </c>
      <c r="T75" s="654">
        <f t="shared" si="9"/>
        <v>147.35706878</v>
      </c>
      <c r="U75" s="93">
        <f t="shared" si="10"/>
        <v>151.78</v>
      </c>
    </row>
    <row r="76" spans="1:21" s="57" customFormat="1" ht="12.75">
      <c r="A76" s="47">
        <v>56</v>
      </c>
      <c r="B76" s="87" t="s">
        <v>770</v>
      </c>
      <c r="C76" s="49">
        <v>1971</v>
      </c>
      <c r="D76" s="49">
        <v>2</v>
      </c>
      <c r="E76" s="49">
        <v>1</v>
      </c>
      <c r="F76" s="50">
        <v>505.5</v>
      </c>
      <c r="G76" s="88"/>
      <c r="H76" s="52">
        <v>0.0162497</v>
      </c>
      <c r="I76" s="90">
        <v>12</v>
      </c>
      <c r="J76" s="55"/>
      <c r="K76" s="54">
        <f>F76*H76*I76</f>
        <v>98.5706802</v>
      </c>
      <c r="L76" s="53">
        <v>20</v>
      </c>
      <c r="M76" s="53"/>
      <c r="N76" s="50"/>
      <c r="O76" s="53"/>
      <c r="P76" s="50"/>
      <c r="Q76" s="50">
        <f t="shared" si="7"/>
        <v>357.04</v>
      </c>
      <c r="R76" s="50">
        <v>357.04</v>
      </c>
      <c r="S76" s="138">
        <f t="shared" si="8"/>
        <v>21.58592432</v>
      </c>
      <c r="T76" s="654">
        <f t="shared" si="9"/>
        <v>120.15660452</v>
      </c>
      <c r="U76" s="93">
        <f t="shared" si="10"/>
        <v>123.76</v>
      </c>
    </row>
    <row r="77" spans="1:21" s="57" customFormat="1" ht="12.75">
      <c r="A77" s="47">
        <v>57</v>
      </c>
      <c r="B77" s="87" t="s">
        <v>771</v>
      </c>
      <c r="C77" s="49">
        <v>1989</v>
      </c>
      <c r="D77" s="49">
        <v>2</v>
      </c>
      <c r="E77" s="49">
        <v>1</v>
      </c>
      <c r="F77" s="50">
        <v>643.8</v>
      </c>
      <c r="G77" s="88"/>
      <c r="H77" s="52">
        <v>0.0171857</v>
      </c>
      <c r="I77" s="90">
        <v>12</v>
      </c>
      <c r="J77" s="55"/>
      <c r="K77" s="54">
        <f>F77*H77*I77</f>
        <v>132.76984392</v>
      </c>
      <c r="L77" s="53">
        <v>22</v>
      </c>
      <c r="M77" s="53"/>
      <c r="N77" s="50"/>
      <c r="O77" s="53"/>
      <c r="P77" s="50"/>
      <c r="Q77" s="50">
        <f t="shared" si="7"/>
        <v>339.67</v>
      </c>
      <c r="R77" s="50">
        <v>339.67</v>
      </c>
      <c r="S77" s="138">
        <f t="shared" si="8"/>
        <v>20.53576886</v>
      </c>
      <c r="T77" s="654">
        <f t="shared" si="9"/>
        <v>153.30561278</v>
      </c>
      <c r="U77" s="93">
        <f t="shared" si="10"/>
        <v>157.9</v>
      </c>
    </row>
    <row r="78" spans="1:21" s="57" customFormat="1" ht="12.75">
      <c r="A78" s="47">
        <v>58</v>
      </c>
      <c r="B78" s="87" t="s">
        <v>772</v>
      </c>
      <c r="C78" s="49">
        <v>1979</v>
      </c>
      <c r="D78" s="49">
        <v>2</v>
      </c>
      <c r="E78" s="49"/>
      <c r="F78" s="50">
        <v>279.4</v>
      </c>
      <c r="G78" s="88">
        <v>0.0264</v>
      </c>
      <c r="H78" s="89"/>
      <c r="I78" s="90">
        <v>12</v>
      </c>
      <c r="J78" s="50">
        <f>F78*G78*I78</f>
        <v>88.51392</v>
      </c>
      <c r="K78" s="54"/>
      <c r="L78" s="53">
        <v>7</v>
      </c>
      <c r="M78" s="53"/>
      <c r="N78" s="50"/>
      <c r="O78" s="53"/>
      <c r="P78" s="50"/>
      <c r="Q78" s="50"/>
      <c r="R78" s="50"/>
      <c r="S78" s="138">
        <f t="shared" si="8"/>
        <v>0</v>
      </c>
      <c r="T78" s="654">
        <f t="shared" si="9"/>
        <v>88.51392</v>
      </c>
      <c r="U78" s="93">
        <f t="shared" si="10"/>
        <v>91.17</v>
      </c>
    </row>
    <row r="79" spans="1:21" s="57" customFormat="1" ht="12.75">
      <c r="A79" s="47">
        <v>59</v>
      </c>
      <c r="B79" s="87" t="s">
        <v>773</v>
      </c>
      <c r="C79" s="49">
        <v>1990</v>
      </c>
      <c r="D79" s="49">
        <v>2</v>
      </c>
      <c r="E79" s="49"/>
      <c r="F79" s="50">
        <v>256.7</v>
      </c>
      <c r="G79" s="88">
        <v>0.0264</v>
      </c>
      <c r="H79" s="89"/>
      <c r="I79" s="90">
        <v>12</v>
      </c>
      <c r="J79" s="50">
        <f>F79*G79*I79</f>
        <v>81.32256</v>
      </c>
      <c r="K79" s="54"/>
      <c r="L79" s="90">
        <v>14</v>
      </c>
      <c r="M79" s="90"/>
      <c r="N79" s="96"/>
      <c r="O79" s="53"/>
      <c r="P79" s="50"/>
      <c r="Q79" s="50"/>
      <c r="R79" s="50"/>
      <c r="S79" s="138">
        <f t="shared" si="8"/>
        <v>0</v>
      </c>
      <c r="T79" s="654">
        <f t="shared" si="9"/>
        <v>81.32256</v>
      </c>
      <c r="U79" s="93">
        <f t="shared" si="10"/>
        <v>83.76</v>
      </c>
    </row>
    <row r="80" spans="1:21" s="57" customFormat="1" ht="12.75">
      <c r="A80" s="47">
        <v>60</v>
      </c>
      <c r="B80" s="87" t="s">
        <v>774</v>
      </c>
      <c r="C80" s="49">
        <v>2012</v>
      </c>
      <c r="D80" s="49">
        <v>2</v>
      </c>
      <c r="E80" s="49"/>
      <c r="F80" s="50">
        <v>336.6</v>
      </c>
      <c r="G80" s="88">
        <v>0.0264</v>
      </c>
      <c r="H80" s="89"/>
      <c r="I80" s="90">
        <v>12</v>
      </c>
      <c r="J80" s="50">
        <f>F80*G80*I80</f>
        <v>106.63488000000001</v>
      </c>
      <c r="K80" s="54"/>
      <c r="L80" s="90">
        <v>20</v>
      </c>
      <c r="M80" s="90"/>
      <c r="N80" s="96"/>
      <c r="O80" s="55"/>
      <c r="P80" s="50"/>
      <c r="Q80" s="50">
        <f>R80-P80</f>
        <v>32.02</v>
      </c>
      <c r="R80" s="50">
        <v>32.02</v>
      </c>
      <c r="S80" s="138">
        <f t="shared" si="8"/>
        <v>1.93586516</v>
      </c>
      <c r="T80" s="654">
        <f t="shared" si="9"/>
        <v>108.57074516000002</v>
      </c>
      <c r="U80" s="93">
        <f t="shared" si="10"/>
        <v>111.83</v>
      </c>
    </row>
    <row r="81" spans="1:21" s="57" customFormat="1" ht="13.5" thickBot="1">
      <c r="A81" s="141">
        <v>61</v>
      </c>
      <c r="B81" s="175" t="s">
        <v>775</v>
      </c>
      <c r="C81" s="176">
        <v>1977</v>
      </c>
      <c r="D81" s="143">
        <v>2</v>
      </c>
      <c r="E81" s="143"/>
      <c r="F81" s="144">
        <v>272.7</v>
      </c>
      <c r="G81" s="177">
        <v>0.0264</v>
      </c>
      <c r="H81" s="178"/>
      <c r="I81" s="179">
        <v>12</v>
      </c>
      <c r="J81" s="144">
        <f>F81*G81*I81</f>
        <v>86.39135999999999</v>
      </c>
      <c r="K81" s="148"/>
      <c r="L81" s="147">
        <v>7</v>
      </c>
      <c r="M81" s="147"/>
      <c r="N81" s="149"/>
      <c r="O81" s="149"/>
      <c r="P81" s="144"/>
      <c r="Q81" s="144"/>
      <c r="R81" s="144"/>
      <c r="S81" s="150">
        <f t="shared" si="8"/>
        <v>0</v>
      </c>
      <c r="T81" s="662">
        <f t="shared" si="9"/>
        <v>86.39135999999999</v>
      </c>
      <c r="U81" s="675">
        <f t="shared" si="10"/>
        <v>88.98</v>
      </c>
    </row>
    <row r="82" spans="1:21" s="57" customFormat="1" ht="13.5" thickBot="1">
      <c r="A82" s="151"/>
      <c r="B82" s="152" t="s">
        <v>719</v>
      </c>
      <c r="C82" s="153"/>
      <c r="D82" s="25"/>
      <c r="E82" s="154">
        <f>SUM(E67:E81)</f>
        <v>9</v>
      </c>
      <c r="F82" s="155">
        <f>SUM(F67:F81)</f>
        <v>6931.5599999999995</v>
      </c>
      <c r="G82" s="156"/>
      <c r="H82" s="157"/>
      <c r="I82" s="154"/>
      <c r="J82" s="159">
        <f>SUM(J67:J81)</f>
        <v>623.4497279999999</v>
      </c>
      <c r="K82" s="158">
        <f>SUM(K67:K81)</f>
        <v>941.0020396799999</v>
      </c>
      <c r="L82" s="154">
        <f>SUM(L67:L81)</f>
        <v>284</v>
      </c>
      <c r="M82" s="154">
        <f>SUM(M67:M81)</f>
        <v>12</v>
      </c>
      <c r="N82" s="159"/>
      <c r="O82" s="159"/>
      <c r="P82" s="155">
        <f aca="true" t="shared" si="11" ref="P82:U82">SUM(P67:P81)</f>
        <v>278.4</v>
      </c>
      <c r="Q82" s="155">
        <f t="shared" si="11"/>
        <v>3338.75</v>
      </c>
      <c r="R82" s="155">
        <f t="shared" si="11"/>
        <v>3617.1499999999996</v>
      </c>
      <c r="S82" s="160">
        <f t="shared" si="11"/>
        <v>218.68565469999996</v>
      </c>
      <c r="T82" s="663">
        <f t="shared" si="11"/>
        <v>1783.1374223800003</v>
      </c>
      <c r="U82" s="161">
        <f t="shared" si="11"/>
        <v>1836.6200000000001</v>
      </c>
    </row>
    <row r="83" spans="1:21" s="57" customFormat="1" ht="15" customHeight="1">
      <c r="A83" s="124"/>
      <c r="B83" s="162" t="s">
        <v>776</v>
      </c>
      <c r="C83" s="126"/>
      <c r="D83" s="181"/>
      <c r="E83" s="182"/>
      <c r="F83" s="183"/>
      <c r="G83" s="184"/>
      <c r="H83" s="185"/>
      <c r="I83" s="171"/>
      <c r="J83" s="169"/>
      <c r="K83" s="170"/>
      <c r="L83" s="171"/>
      <c r="M83" s="171"/>
      <c r="N83" s="169"/>
      <c r="O83" s="169"/>
      <c r="P83" s="172"/>
      <c r="Q83" s="172"/>
      <c r="R83" s="172"/>
      <c r="S83" s="186"/>
      <c r="T83" s="665"/>
      <c r="U83" s="673"/>
    </row>
    <row r="84" spans="1:21" s="57" customFormat="1" ht="12.75">
      <c r="A84" s="47">
        <v>62</v>
      </c>
      <c r="B84" s="87" t="s">
        <v>777</v>
      </c>
      <c r="C84" s="49">
        <v>1986</v>
      </c>
      <c r="D84" s="49">
        <v>3</v>
      </c>
      <c r="E84" s="49">
        <v>1</v>
      </c>
      <c r="F84" s="50">
        <v>1270.2</v>
      </c>
      <c r="G84" s="174"/>
      <c r="H84" s="52">
        <v>0.0167495</v>
      </c>
      <c r="I84" s="90">
        <v>12</v>
      </c>
      <c r="J84" s="55"/>
      <c r="K84" s="54">
        <f aca="true" t="shared" si="12" ref="K84:K91">F84*H84*I84</f>
        <v>255.30257880000002</v>
      </c>
      <c r="L84" s="53">
        <v>41</v>
      </c>
      <c r="M84" s="53">
        <v>6</v>
      </c>
      <c r="N84" s="50">
        <v>3.66</v>
      </c>
      <c r="O84" s="53">
        <v>12</v>
      </c>
      <c r="P84" s="50">
        <f>M84*N84*O84</f>
        <v>263.52</v>
      </c>
      <c r="Q84" s="50">
        <f aca="true" t="shared" si="13" ref="Q84:Q91">R84-P84</f>
        <v>607.32</v>
      </c>
      <c r="R84" s="50">
        <v>870.84</v>
      </c>
      <c r="S84" s="138">
        <f aca="true" t="shared" si="14" ref="S84:S91">R84*0.065497</f>
        <v>57.03740748</v>
      </c>
      <c r="T84" s="654">
        <f aca="true" t="shared" si="15" ref="T84:T91">J84+K84+S84</f>
        <v>312.33998628</v>
      </c>
      <c r="U84" s="93">
        <f aca="true" t="shared" si="16" ref="U84:U91">ROUND(T84*1.03,2)</f>
        <v>321.71</v>
      </c>
    </row>
    <row r="85" spans="1:21" s="57" customFormat="1" ht="12.75">
      <c r="A85" s="47">
        <v>63</v>
      </c>
      <c r="B85" s="87" t="s">
        <v>778</v>
      </c>
      <c r="C85" s="49">
        <v>1991</v>
      </c>
      <c r="D85" s="49">
        <v>3</v>
      </c>
      <c r="E85" s="49">
        <v>1</v>
      </c>
      <c r="F85" s="50">
        <v>1258.5</v>
      </c>
      <c r="G85" s="174"/>
      <c r="H85" s="52">
        <v>0.0172626</v>
      </c>
      <c r="I85" s="90">
        <v>12</v>
      </c>
      <c r="J85" s="55"/>
      <c r="K85" s="54">
        <f t="shared" si="12"/>
        <v>260.69978519999995</v>
      </c>
      <c r="L85" s="53">
        <v>45</v>
      </c>
      <c r="M85" s="53">
        <v>5</v>
      </c>
      <c r="N85" s="50">
        <v>3.66</v>
      </c>
      <c r="O85" s="53">
        <v>12</v>
      </c>
      <c r="P85" s="50">
        <f>M85*N85*O85</f>
        <v>219.60000000000002</v>
      </c>
      <c r="Q85" s="50">
        <f t="shared" si="13"/>
        <v>605.6999999999999</v>
      </c>
      <c r="R85" s="50">
        <v>825.3</v>
      </c>
      <c r="S85" s="138">
        <f t="shared" si="14"/>
        <v>54.0546741</v>
      </c>
      <c r="T85" s="654">
        <f t="shared" si="15"/>
        <v>314.75445929999995</v>
      </c>
      <c r="U85" s="93">
        <f t="shared" si="16"/>
        <v>324.2</v>
      </c>
    </row>
    <row r="86" spans="1:21" s="57" customFormat="1" ht="12.75">
      <c r="A86" s="47">
        <v>64</v>
      </c>
      <c r="B86" s="87" t="s">
        <v>779</v>
      </c>
      <c r="C86" s="49">
        <v>1989</v>
      </c>
      <c r="D86" s="49">
        <v>3</v>
      </c>
      <c r="E86" s="49">
        <v>1</v>
      </c>
      <c r="F86" s="50">
        <v>1262.43</v>
      </c>
      <c r="G86" s="174"/>
      <c r="H86" s="52">
        <v>0.0168996</v>
      </c>
      <c r="I86" s="90">
        <v>12</v>
      </c>
      <c r="J86" s="55"/>
      <c r="K86" s="54">
        <f t="shared" si="12"/>
        <v>256.01474433600004</v>
      </c>
      <c r="L86" s="53">
        <v>43</v>
      </c>
      <c r="M86" s="53"/>
      <c r="N86" s="50"/>
      <c r="O86" s="53"/>
      <c r="P86" s="50"/>
      <c r="Q86" s="50">
        <f t="shared" si="13"/>
        <v>831.27</v>
      </c>
      <c r="R86" s="50">
        <v>831.27</v>
      </c>
      <c r="S86" s="138">
        <f t="shared" si="14"/>
        <v>54.44569119</v>
      </c>
      <c r="T86" s="654">
        <f t="shared" si="15"/>
        <v>310.460435526</v>
      </c>
      <c r="U86" s="93">
        <f t="shared" si="16"/>
        <v>319.77</v>
      </c>
    </row>
    <row r="87" spans="1:21" s="57" customFormat="1" ht="12.75">
      <c r="A87" s="47">
        <v>65</v>
      </c>
      <c r="B87" s="87" t="s">
        <v>780</v>
      </c>
      <c r="C87" s="49">
        <v>1993</v>
      </c>
      <c r="D87" s="49">
        <v>3</v>
      </c>
      <c r="E87" s="49">
        <v>1</v>
      </c>
      <c r="F87" s="50">
        <v>1268</v>
      </c>
      <c r="G87" s="174"/>
      <c r="H87" s="52">
        <v>0.0157856</v>
      </c>
      <c r="I87" s="90">
        <v>12</v>
      </c>
      <c r="J87" s="55"/>
      <c r="K87" s="54">
        <f t="shared" si="12"/>
        <v>240.19368959999997</v>
      </c>
      <c r="L87" s="53">
        <v>39</v>
      </c>
      <c r="M87" s="53">
        <v>1</v>
      </c>
      <c r="N87" s="50">
        <v>3.66</v>
      </c>
      <c r="O87" s="53">
        <v>12</v>
      </c>
      <c r="P87" s="50">
        <f>M87*N87*O87</f>
        <v>43.92</v>
      </c>
      <c r="Q87" s="50">
        <f t="shared" si="13"/>
        <v>595.5600000000001</v>
      </c>
      <c r="R87" s="50">
        <v>639.48</v>
      </c>
      <c r="S87" s="138">
        <f t="shared" si="14"/>
        <v>41.88402156</v>
      </c>
      <c r="T87" s="654">
        <f t="shared" si="15"/>
        <v>282.07771116</v>
      </c>
      <c r="U87" s="93">
        <f t="shared" si="16"/>
        <v>290.54</v>
      </c>
    </row>
    <row r="88" spans="1:21" s="57" customFormat="1" ht="12.75">
      <c r="A88" s="47">
        <v>66</v>
      </c>
      <c r="B88" s="87" t="s">
        <v>781</v>
      </c>
      <c r="C88" s="49">
        <v>1991</v>
      </c>
      <c r="D88" s="49">
        <v>3</v>
      </c>
      <c r="E88" s="49">
        <v>1</v>
      </c>
      <c r="F88" s="50">
        <v>971.7</v>
      </c>
      <c r="G88" s="174"/>
      <c r="H88" s="52">
        <v>0.0157041</v>
      </c>
      <c r="I88" s="90">
        <v>12</v>
      </c>
      <c r="J88" s="55"/>
      <c r="K88" s="54">
        <f t="shared" si="12"/>
        <v>183.11608764</v>
      </c>
      <c r="L88" s="53">
        <v>29</v>
      </c>
      <c r="M88" s="53">
        <v>1</v>
      </c>
      <c r="N88" s="50">
        <v>3.66</v>
      </c>
      <c r="O88" s="53">
        <v>12</v>
      </c>
      <c r="P88" s="50">
        <f>M88*N88*O88</f>
        <v>43.92</v>
      </c>
      <c r="Q88" s="50">
        <f t="shared" si="13"/>
        <v>293.25</v>
      </c>
      <c r="R88" s="50">
        <v>337.17</v>
      </c>
      <c r="S88" s="138">
        <f t="shared" si="14"/>
        <v>22.08362349</v>
      </c>
      <c r="T88" s="654">
        <f t="shared" si="15"/>
        <v>205.19971113</v>
      </c>
      <c r="U88" s="93">
        <f t="shared" si="16"/>
        <v>211.36</v>
      </c>
    </row>
    <row r="89" spans="1:21" s="57" customFormat="1" ht="12.75">
      <c r="A89" s="47">
        <v>67</v>
      </c>
      <c r="B89" s="87" t="s">
        <v>782</v>
      </c>
      <c r="C89" s="49">
        <v>1994</v>
      </c>
      <c r="D89" s="49">
        <v>3</v>
      </c>
      <c r="E89" s="49">
        <v>1</v>
      </c>
      <c r="F89" s="50">
        <v>1193.3</v>
      </c>
      <c r="G89" s="174"/>
      <c r="H89" s="52">
        <v>0.0160659</v>
      </c>
      <c r="I89" s="90">
        <v>12</v>
      </c>
      <c r="J89" s="55"/>
      <c r="K89" s="54">
        <f t="shared" si="12"/>
        <v>230.05726164000004</v>
      </c>
      <c r="L89" s="53">
        <v>42</v>
      </c>
      <c r="M89" s="53">
        <v>1</v>
      </c>
      <c r="N89" s="50">
        <v>3.66</v>
      </c>
      <c r="O89" s="53">
        <v>12</v>
      </c>
      <c r="P89" s="50">
        <f>M89*N89*O89</f>
        <v>43.92</v>
      </c>
      <c r="Q89" s="50">
        <f t="shared" si="13"/>
        <v>612.75</v>
      </c>
      <c r="R89" s="50">
        <v>656.67</v>
      </c>
      <c r="S89" s="138">
        <f t="shared" si="14"/>
        <v>43.00991499</v>
      </c>
      <c r="T89" s="654">
        <f t="shared" si="15"/>
        <v>273.06717663000006</v>
      </c>
      <c r="U89" s="93">
        <f t="shared" si="16"/>
        <v>281.26</v>
      </c>
    </row>
    <row r="90" spans="1:21" s="57" customFormat="1" ht="12.75">
      <c r="A90" s="47">
        <v>68</v>
      </c>
      <c r="B90" s="87" t="s">
        <v>783</v>
      </c>
      <c r="C90" s="49">
        <v>1987</v>
      </c>
      <c r="D90" s="49">
        <v>3</v>
      </c>
      <c r="E90" s="49">
        <v>1</v>
      </c>
      <c r="F90" s="50">
        <v>1277.9</v>
      </c>
      <c r="G90" s="174"/>
      <c r="H90" s="52">
        <v>0.0175169</v>
      </c>
      <c r="I90" s="90">
        <v>12</v>
      </c>
      <c r="J90" s="55"/>
      <c r="K90" s="54">
        <f t="shared" si="12"/>
        <v>268.61815812</v>
      </c>
      <c r="L90" s="53">
        <v>43</v>
      </c>
      <c r="M90" s="53">
        <v>1</v>
      </c>
      <c r="N90" s="50">
        <v>3.66</v>
      </c>
      <c r="O90" s="53">
        <v>12</v>
      </c>
      <c r="P90" s="50">
        <f>M90*N90*O90</f>
        <v>43.92</v>
      </c>
      <c r="Q90" s="50">
        <f t="shared" si="13"/>
        <v>774.7900000000001</v>
      </c>
      <c r="R90" s="50">
        <v>818.71</v>
      </c>
      <c r="S90" s="138">
        <f t="shared" si="14"/>
        <v>53.623048870000005</v>
      </c>
      <c r="T90" s="654">
        <f t="shared" si="15"/>
        <v>322.24120698999997</v>
      </c>
      <c r="U90" s="93">
        <f t="shared" si="16"/>
        <v>331.91</v>
      </c>
    </row>
    <row r="91" spans="1:21" s="57" customFormat="1" ht="12.75">
      <c r="A91" s="47">
        <v>69</v>
      </c>
      <c r="B91" s="87" t="s">
        <v>784</v>
      </c>
      <c r="C91" s="49">
        <v>1998</v>
      </c>
      <c r="D91" s="49">
        <v>4</v>
      </c>
      <c r="E91" s="49">
        <v>1</v>
      </c>
      <c r="F91" s="50">
        <v>2243.2</v>
      </c>
      <c r="G91" s="174"/>
      <c r="H91" s="52">
        <v>0.0173707</v>
      </c>
      <c r="I91" s="90">
        <v>12</v>
      </c>
      <c r="J91" s="55"/>
      <c r="K91" s="54">
        <f t="shared" si="12"/>
        <v>467.5914508799999</v>
      </c>
      <c r="L91" s="53">
        <v>78</v>
      </c>
      <c r="M91" s="53">
        <v>2</v>
      </c>
      <c r="N91" s="50">
        <v>3.66</v>
      </c>
      <c r="O91" s="53">
        <v>12</v>
      </c>
      <c r="P91" s="50">
        <f>M91*N91*O91</f>
        <v>87.84</v>
      </c>
      <c r="Q91" s="50">
        <f t="shared" si="13"/>
        <v>1133.92</v>
      </c>
      <c r="R91" s="139">
        <v>1221.76</v>
      </c>
      <c r="S91" s="138">
        <f t="shared" si="14"/>
        <v>80.02161472</v>
      </c>
      <c r="T91" s="654">
        <f t="shared" si="15"/>
        <v>547.6130655999999</v>
      </c>
      <c r="U91" s="93">
        <f t="shared" si="16"/>
        <v>564.04</v>
      </c>
    </row>
    <row r="92" spans="1:21" s="57" customFormat="1" ht="12.75">
      <c r="A92" s="187"/>
      <c r="B92" s="60" t="s">
        <v>785</v>
      </c>
      <c r="C92" s="188"/>
      <c r="D92" s="188"/>
      <c r="E92" s="188">
        <f>SUM(E84:E91)</f>
        <v>8</v>
      </c>
      <c r="F92" s="64">
        <f>SUM(F84:F91)</f>
        <v>10745.23</v>
      </c>
      <c r="G92" s="61"/>
      <c r="H92" s="62"/>
      <c r="I92" s="63"/>
      <c r="J92" s="66">
        <f>SUM(J84:J91)</f>
        <v>0</v>
      </c>
      <c r="K92" s="65">
        <f>SUM(K84:K91)</f>
        <v>2161.5937562159997</v>
      </c>
      <c r="L92" s="63">
        <f>SUM(L84:L91)</f>
        <v>360</v>
      </c>
      <c r="M92" s="63">
        <f>SUM(M84:M91)</f>
        <v>17</v>
      </c>
      <c r="N92" s="66"/>
      <c r="O92" s="66"/>
      <c r="P92" s="64">
        <f aca="true" t="shared" si="17" ref="P92:U92">SUM(P84:P91)</f>
        <v>746.6399999999999</v>
      </c>
      <c r="Q92" s="64">
        <f t="shared" si="17"/>
        <v>5454.56</v>
      </c>
      <c r="R92" s="64">
        <f t="shared" si="17"/>
        <v>6201.2</v>
      </c>
      <c r="S92" s="189">
        <f t="shared" si="17"/>
        <v>406.1599964</v>
      </c>
      <c r="T92" s="659">
        <f t="shared" si="17"/>
        <v>2567.753752616</v>
      </c>
      <c r="U92" s="114">
        <f t="shared" si="17"/>
        <v>2644.79</v>
      </c>
    </row>
    <row r="93" spans="1:21" s="57" customFormat="1" ht="15" customHeight="1">
      <c r="A93" s="47"/>
      <c r="B93" s="87"/>
      <c r="C93" s="49"/>
      <c r="D93" s="94"/>
      <c r="E93" s="95"/>
      <c r="F93" s="103" t="s">
        <v>786</v>
      </c>
      <c r="G93" s="174"/>
      <c r="H93" s="89"/>
      <c r="I93" s="90"/>
      <c r="J93" s="100"/>
      <c r="K93" s="190"/>
      <c r="L93" s="102"/>
      <c r="M93" s="102"/>
      <c r="N93" s="100"/>
      <c r="O93" s="100"/>
      <c r="P93" s="103"/>
      <c r="Q93" s="103"/>
      <c r="R93" s="103"/>
      <c r="S93" s="191"/>
      <c r="T93" s="658"/>
      <c r="U93" s="669"/>
    </row>
    <row r="94" spans="1:21" s="57" customFormat="1" ht="12.75">
      <c r="A94" s="47">
        <v>70</v>
      </c>
      <c r="B94" s="58" t="s">
        <v>787</v>
      </c>
      <c r="C94" s="49">
        <v>1981</v>
      </c>
      <c r="D94" s="49">
        <v>5</v>
      </c>
      <c r="E94" s="49">
        <v>1</v>
      </c>
      <c r="F94" s="50">
        <v>1887.22</v>
      </c>
      <c r="G94" s="174"/>
      <c r="H94" s="52">
        <v>0.019948</v>
      </c>
      <c r="I94" s="90">
        <v>12</v>
      </c>
      <c r="J94" s="55"/>
      <c r="K94" s="54">
        <f aca="true" t="shared" si="18" ref="K94:K100">F94*H94*I94</f>
        <v>451.75517472</v>
      </c>
      <c r="L94" s="53">
        <v>61</v>
      </c>
      <c r="M94" s="53">
        <v>4</v>
      </c>
      <c r="N94" s="50">
        <v>3.66</v>
      </c>
      <c r="O94" s="53">
        <v>12</v>
      </c>
      <c r="P94" s="50">
        <f aca="true" t="shared" si="19" ref="P94:P100">M94*N94*O94</f>
        <v>175.68</v>
      </c>
      <c r="Q94" s="50">
        <f aca="true" t="shared" si="20" ref="Q94:Q100">R94-P94</f>
        <v>909.47</v>
      </c>
      <c r="R94" s="139">
        <v>1085.15</v>
      </c>
      <c r="S94" s="138">
        <f aca="true" t="shared" si="21" ref="S94:S100">R94*0.065497</f>
        <v>71.07406955</v>
      </c>
      <c r="T94" s="654">
        <f aca="true" t="shared" si="22" ref="T94:T99">J94+K94+S94</f>
        <v>522.82924427</v>
      </c>
      <c r="U94" s="93">
        <f aca="true" t="shared" si="23" ref="U94:U100">ROUND(T94*1.03,2)</f>
        <v>538.51</v>
      </c>
    </row>
    <row r="95" spans="1:21" s="57" customFormat="1" ht="12.75">
      <c r="A95" s="47">
        <v>71</v>
      </c>
      <c r="B95" s="58" t="s">
        <v>788</v>
      </c>
      <c r="C95" s="49">
        <v>1977</v>
      </c>
      <c r="D95" s="49">
        <v>5</v>
      </c>
      <c r="E95" s="49">
        <v>1</v>
      </c>
      <c r="F95" s="50">
        <v>2589.3</v>
      </c>
      <c r="G95" s="174"/>
      <c r="H95" s="52">
        <v>0.006511</v>
      </c>
      <c r="I95" s="90">
        <v>12</v>
      </c>
      <c r="J95" s="55"/>
      <c r="K95" s="54">
        <f t="shared" si="18"/>
        <v>202.30718760000002</v>
      </c>
      <c r="L95" s="53">
        <v>93</v>
      </c>
      <c r="M95" s="53">
        <v>11</v>
      </c>
      <c r="N95" s="50">
        <v>3.66</v>
      </c>
      <c r="O95" s="53">
        <v>12</v>
      </c>
      <c r="P95" s="50">
        <f t="shared" si="19"/>
        <v>483.12000000000006</v>
      </c>
      <c r="Q95" s="50">
        <f t="shared" si="20"/>
        <v>1371.04</v>
      </c>
      <c r="R95" s="139">
        <v>1854.16</v>
      </c>
      <c r="S95" s="138">
        <f t="shared" si="21"/>
        <v>121.44191752</v>
      </c>
      <c r="T95" s="654">
        <f t="shared" si="22"/>
        <v>323.74910512</v>
      </c>
      <c r="U95" s="93">
        <f t="shared" si="23"/>
        <v>333.46</v>
      </c>
    </row>
    <row r="96" spans="1:21" s="57" customFormat="1" ht="12.75">
      <c r="A96" s="47">
        <v>72</v>
      </c>
      <c r="B96" s="58" t="s">
        <v>789</v>
      </c>
      <c r="C96" s="49">
        <v>1977</v>
      </c>
      <c r="D96" s="49">
        <v>5</v>
      </c>
      <c r="E96" s="49">
        <v>1</v>
      </c>
      <c r="F96" s="50">
        <v>4370.2</v>
      </c>
      <c r="G96" s="174"/>
      <c r="H96" s="52">
        <v>0.0155652</v>
      </c>
      <c r="I96" s="90">
        <v>12</v>
      </c>
      <c r="J96" s="55"/>
      <c r="K96" s="54">
        <f t="shared" si="18"/>
        <v>816.2764444799999</v>
      </c>
      <c r="L96" s="53">
        <v>173</v>
      </c>
      <c r="M96" s="53">
        <v>9</v>
      </c>
      <c r="N96" s="50">
        <v>3.66</v>
      </c>
      <c r="O96" s="53">
        <v>12</v>
      </c>
      <c r="P96" s="50">
        <f t="shared" si="19"/>
        <v>395.28</v>
      </c>
      <c r="Q96" s="50">
        <f t="shared" si="20"/>
        <v>2183.01</v>
      </c>
      <c r="R96" s="139">
        <v>2578.29</v>
      </c>
      <c r="S96" s="138">
        <f t="shared" si="21"/>
        <v>168.87026013</v>
      </c>
      <c r="T96" s="654">
        <f t="shared" si="22"/>
        <v>985.1467046099999</v>
      </c>
      <c r="U96" s="93">
        <f t="shared" si="23"/>
        <v>1014.7</v>
      </c>
    </row>
    <row r="97" spans="1:21" s="57" customFormat="1" ht="12.75">
      <c r="A97" s="47">
        <v>73</v>
      </c>
      <c r="B97" s="58" t="s">
        <v>790</v>
      </c>
      <c r="C97" s="49">
        <v>1988</v>
      </c>
      <c r="D97" s="49">
        <v>5</v>
      </c>
      <c r="E97" s="49">
        <v>1</v>
      </c>
      <c r="F97" s="50">
        <v>4374.5</v>
      </c>
      <c r="G97" s="174"/>
      <c r="H97" s="52">
        <v>0.013664</v>
      </c>
      <c r="I97" s="90">
        <v>12</v>
      </c>
      <c r="J97" s="55"/>
      <c r="K97" s="54">
        <f t="shared" si="18"/>
        <v>717.2780160000001</v>
      </c>
      <c r="L97" s="53">
        <v>169</v>
      </c>
      <c r="M97" s="53">
        <v>5</v>
      </c>
      <c r="N97" s="50">
        <v>3.66</v>
      </c>
      <c r="O97" s="53">
        <v>12</v>
      </c>
      <c r="P97" s="50">
        <f t="shared" si="19"/>
        <v>219.60000000000002</v>
      </c>
      <c r="Q97" s="50">
        <f t="shared" si="20"/>
        <v>2332.9900000000002</v>
      </c>
      <c r="R97" s="139">
        <v>2552.59</v>
      </c>
      <c r="S97" s="138">
        <f t="shared" si="21"/>
        <v>167.18698723</v>
      </c>
      <c r="T97" s="654">
        <f t="shared" si="22"/>
        <v>884.4650032300001</v>
      </c>
      <c r="U97" s="93">
        <f t="shared" si="23"/>
        <v>911</v>
      </c>
    </row>
    <row r="98" spans="1:21" s="57" customFormat="1" ht="12.75">
      <c r="A98" s="47">
        <v>74</v>
      </c>
      <c r="B98" s="58" t="s">
        <v>791</v>
      </c>
      <c r="C98" s="49">
        <v>1979</v>
      </c>
      <c r="D98" s="49">
        <v>5</v>
      </c>
      <c r="E98" s="49">
        <v>1</v>
      </c>
      <c r="F98" s="50">
        <v>2639.1</v>
      </c>
      <c r="G98" s="174"/>
      <c r="H98" s="52">
        <v>0.0217083</v>
      </c>
      <c r="I98" s="90">
        <v>12</v>
      </c>
      <c r="J98" s="55"/>
      <c r="K98" s="54">
        <f t="shared" si="18"/>
        <v>687.4844943599999</v>
      </c>
      <c r="L98" s="53">
        <v>97</v>
      </c>
      <c r="M98" s="53">
        <v>2</v>
      </c>
      <c r="N98" s="50">
        <v>3.66</v>
      </c>
      <c r="O98" s="53">
        <v>12</v>
      </c>
      <c r="P98" s="50">
        <f t="shared" si="19"/>
        <v>87.84</v>
      </c>
      <c r="Q98" s="50">
        <f t="shared" si="20"/>
        <v>1462.2900000000002</v>
      </c>
      <c r="R98" s="139">
        <v>1550.13</v>
      </c>
      <c r="S98" s="138">
        <f t="shared" si="21"/>
        <v>101.52886461000001</v>
      </c>
      <c r="T98" s="654">
        <f t="shared" si="22"/>
        <v>789.0133589699999</v>
      </c>
      <c r="U98" s="93">
        <f t="shared" si="23"/>
        <v>812.68</v>
      </c>
    </row>
    <row r="99" spans="1:21" s="57" customFormat="1" ht="12.75" customHeight="1">
      <c r="A99" s="47">
        <v>75</v>
      </c>
      <c r="B99" s="58" t="s">
        <v>792</v>
      </c>
      <c r="C99" s="49">
        <v>1977</v>
      </c>
      <c r="D99" s="49">
        <v>5</v>
      </c>
      <c r="E99" s="49">
        <v>1</v>
      </c>
      <c r="F99" s="50">
        <v>2661.6</v>
      </c>
      <c r="G99" s="174"/>
      <c r="H99" s="52">
        <v>0.016594</v>
      </c>
      <c r="I99" s="90">
        <v>12</v>
      </c>
      <c r="J99" s="55"/>
      <c r="K99" s="54">
        <f t="shared" si="18"/>
        <v>529.9990848</v>
      </c>
      <c r="L99" s="53">
        <v>92</v>
      </c>
      <c r="M99" s="53">
        <v>5</v>
      </c>
      <c r="N99" s="50">
        <v>3.66</v>
      </c>
      <c r="O99" s="53">
        <v>12</v>
      </c>
      <c r="P99" s="50">
        <f t="shared" si="19"/>
        <v>219.60000000000002</v>
      </c>
      <c r="Q99" s="50">
        <f t="shared" si="20"/>
        <v>1292.9699999999998</v>
      </c>
      <c r="R99" s="139">
        <v>1512.57</v>
      </c>
      <c r="S99" s="138">
        <f t="shared" si="21"/>
        <v>99.06879728999999</v>
      </c>
      <c r="T99" s="654">
        <f t="shared" si="22"/>
        <v>629.06788209</v>
      </c>
      <c r="U99" s="93">
        <f t="shared" si="23"/>
        <v>647.94</v>
      </c>
    </row>
    <row r="100" spans="1:21" s="57" customFormat="1" ht="12.75">
      <c r="A100" s="47">
        <v>76</v>
      </c>
      <c r="B100" s="58" t="s">
        <v>793</v>
      </c>
      <c r="C100" s="49">
        <v>1991</v>
      </c>
      <c r="D100" s="49">
        <v>5</v>
      </c>
      <c r="E100" s="49">
        <v>1</v>
      </c>
      <c r="F100" s="50">
        <v>4866.44</v>
      </c>
      <c r="G100" s="174"/>
      <c r="H100" s="52">
        <v>0.0120825</v>
      </c>
      <c r="I100" s="90">
        <v>12</v>
      </c>
      <c r="J100" s="55"/>
      <c r="K100" s="54">
        <f t="shared" si="18"/>
        <v>705.5851356</v>
      </c>
      <c r="L100" s="53">
        <v>154</v>
      </c>
      <c r="M100" s="53">
        <v>6</v>
      </c>
      <c r="N100" s="50">
        <v>3.66</v>
      </c>
      <c r="O100" s="53">
        <v>12</v>
      </c>
      <c r="P100" s="50">
        <f t="shared" si="19"/>
        <v>263.52</v>
      </c>
      <c r="Q100" s="50">
        <f t="shared" si="20"/>
        <v>2323.87</v>
      </c>
      <c r="R100" s="139">
        <v>2587.39</v>
      </c>
      <c r="S100" s="138">
        <f t="shared" si="21"/>
        <v>169.46628282999998</v>
      </c>
      <c r="T100" s="654">
        <f>J100+K100+S100</f>
        <v>875.0514184299999</v>
      </c>
      <c r="U100" s="93">
        <f t="shared" si="23"/>
        <v>901.3</v>
      </c>
    </row>
    <row r="101" spans="1:22" s="57" customFormat="1" ht="12.75">
      <c r="A101" s="47"/>
      <c r="B101" s="58" t="s">
        <v>794</v>
      </c>
      <c r="C101" s="49"/>
      <c r="D101" s="49"/>
      <c r="E101" s="49"/>
      <c r="F101" s="50"/>
      <c r="G101" s="174"/>
      <c r="H101" s="52"/>
      <c r="I101" s="90"/>
      <c r="J101" s="55"/>
      <c r="K101" s="54"/>
      <c r="L101" s="53"/>
      <c r="M101" s="53"/>
      <c r="N101" s="50"/>
      <c r="O101" s="53"/>
      <c r="P101" s="50"/>
      <c r="Q101" s="50"/>
      <c r="R101" s="139"/>
      <c r="S101" s="138"/>
      <c r="T101" s="654"/>
      <c r="U101" s="93"/>
      <c r="V101" s="180"/>
    </row>
    <row r="102" spans="1:21" s="1" customFormat="1" ht="12.75">
      <c r="A102" s="105"/>
      <c r="B102" s="60" t="s">
        <v>795</v>
      </c>
      <c r="C102" s="188"/>
      <c r="D102" s="106"/>
      <c r="E102" s="110">
        <f>SUM(E94:E100)</f>
        <v>7</v>
      </c>
      <c r="F102" s="107">
        <f>SUM(F94:F100)</f>
        <v>23388.36</v>
      </c>
      <c r="G102" s="108"/>
      <c r="H102" s="109"/>
      <c r="I102" s="110"/>
      <c r="J102" s="112">
        <f>SUM(J94:J100)</f>
        <v>0</v>
      </c>
      <c r="K102" s="111">
        <f>SUM(K94:K100)</f>
        <v>4110.68553756</v>
      </c>
      <c r="L102" s="110">
        <f>SUM(L94:L100)</f>
        <v>839</v>
      </c>
      <c r="M102" s="110">
        <f>SUM(M94:M100)</f>
        <v>42</v>
      </c>
      <c r="N102" s="112"/>
      <c r="O102" s="112"/>
      <c r="P102" s="107">
        <f>SUM(P94:P100)</f>
        <v>1844.6399999999999</v>
      </c>
      <c r="Q102" s="107">
        <f>SUM(Q94:Q101)</f>
        <v>11875.64</v>
      </c>
      <c r="R102" s="107">
        <f>SUM(R94:R101)</f>
        <v>13720.279999999999</v>
      </c>
      <c r="S102" s="189">
        <f>SUM(S94:S101)</f>
        <v>898.63717916</v>
      </c>
      <c r="T102" s="659">
        <f>SUM(T94:T101)</f>
        <v>5009.32271672</v>
      </c>
      <c r="U102" s="114">
        <f>SUM(U94:U101)</f>
        <v>5159.59</v>
      </c>
    </row>
    <row r="103" spans="1:21" s="202" customFormat="1" ht="15" customHeight="1">
      <c r="A103" s="192"/>
      <c r="B103" s="193" t="s">
        <v>796</v>
      </c>
      <c r="C103" s="194"/>
      <c r="D103" s="194"/>
      <c r="E103" s="194"/>
      <c r="F103" s="195"/>
      <c r="G103" s="196"/>
      <c r="H103" s="197"/>
      <c r="I103" s="198"/>
      <c r="J103" s="199"/>
      <c r="K103" s="200"/>
      <c r="L103" s="198"/>
      <c r="M103" s="198"/>
      <c r="N103" s="199"/>
      <c r="O103" s="199"/>
      <c r="P103" s="195"/>
      <c r="Q103" s="195"/>
      <c r="R103" s="195"/>
      <c r="S103" s="201"/>
      <c r="T103" s="666"/>
      <c r="U103" s="670"/>
    </row>
    <row r="104" spans="1:21" s="57" customFormat="1" ht="12.75">
      <c r="A104" s="47">
        <v>77</v>
      </c>
      <c r="B104" s="58" t="s">
        <v>797</v>
      </c>
      <c r="C104" s="49">
        <v>2002</v>
      </c>
      <c r="D104" s="49">
        <v>5</v>
      </c>
      <c r="E104" s="49">
        <v>1</v>
      </c>
      <c r="F104" s="50">
        <v>2837.3</v>
      </c>
      <c r="G104" s="51"/>
      <c r="H104" s="52">
        <v>0.0132083</v>
      </c>
      <c r="I104" s="53">
        <v>12</v>
      </c>
      <c r="J104" s="55"/>
      <c r="K104" s="54">
        <f>F104*H104*I104</f>
        <v>449.71091508</v>
      </c>
      <c r="L104" s="53">
        <v>85</v>
      </c>
      <c r="M104" s="53"/>
      <c r="N104" s="50"/>
      <c r="O104" s="53"/>
      <c r="P104" s="50"/>
      <c r="Q104" s="50">
        <f>R104-P104</f>
        <v>1331.42</v>
      </c>
      <c r="R104" s="139">
        <v>1331.42</v>
      </c>
      <c r="S104" s="138">
        <f>R104*0.065497</f>
        <v>87.20401574</v>
      </c>
      <c r="T104" s="654">
        <f>J104+K104+S104</f>
        <v>536.91493082</v>
      </c>
      <c r="U104" s="93">
        <f>ROUND(T104*1.03,2)+1.63</f>
        <v>554.65</v>
      </c>
    </row>
    <row r="105" spans="1:21" s="1" customFormat="1" ht="12.75">
      <c r="A105" s="105"/>
      <c r="B105" s="60" t="s">
        <v>798</v>
      </c>
      <c r="C105" s="106"/>
      <c r="D105" s="106"/>
      <c r="E105" s="110">
        <f>E104</f>
        <v>1</v>
      </c>
      <c r="F105" s="107">
        <f>F104</f>
        <v>2837.3</v>
      </c>
      <c r="G105" s="108"/>
      <c r="H105" s="109"/>
      <c r="I105" s="110"/>
      <c r="J105" s="112">
        <f>J104</f>
        <v>0</v>
      </c>
      <c r="K105" s="111">
        <f>K104</f>
        <v>449.71091508</v>
      </c>
      <c r="L105" s="63">
        <f>L104</f>
        <v>85</v>
      </c>
      <c r="M105" s="63">
        <f>M104</f>
        <v>0</v>
      </c>
      <c r="N105" s="66"/>
      <c r="O105" s="66"/>
      <c r="P105" s="64">
        <f>SUM(P104)</f>
        <v>0</v>
      </c>
      <c r="Q105" s="64">
        <f>Q104</f>
        <v>1331.42</v>
      </c>
      <c r="R105" s="64">
        <f>R104</f>
        <v>1331.42</v>
      </c>
      <c r="S105" s="203">
        <f>S104</f>
        <v>87.20401574</v>
      </c>
      <c r="T105" s="667">
        <f>T104</f>
        <v>536.91493082</v>
      </c>
      <c r="U105" s="204">
        <f>U104</f>
        <v>554.65</v>
      </c>
    </row>
    <row r="106" spans="1:21" s="1" customFormat="1" ht="12.75">
      <c r="A106" s="105"/>
      <c r="B106" s="60"/>
      <c r="C106" s="106"/>
      <c r="D106" s="106"/>
      <c r="E106" s="110"/>
      <c r="F106" s="107"/>
      <c r="G106" s="108"/>
      <c r="H106" s="109"/>
      <c r="I106" s="110"/>
      <c r="J106" s="112"/>
      <c r="K106" s="111"/>
      <c r="L106" s="63"/>
      <c r="M106" s="63"/>
      <c r="N106" s="66"/>
      <c r="O106" s="66"/>
      <c r="P106" s="64"/>
      <c r="Q106" s="64"/>
      <c r="R106" s="64"/>
      <c r="S106" s="203"/>
      <c r="T106" s="667"/>
      <c r="U106" s="671"/>
    </row>
    <row r="107" spans="1:21" s="206" customFormat="1" ht="19.5" customHeight="1">
      <c r="A107" s="205"/>
      <c r="B107" s="999" t="s">
        <v>799</v>
      </c>
      <c r="C107" s="1000"/>
      <c r="D107" s="1000"/>
      <c r="E107" s="110">
        <f>E65+E82+E92+E102+E105</f>
        <v>27</v>
      </c>
      <c r="F107" s="107">
        <f>F65+F82+F92+F102+F105</f>
        <v>49029.76</v>
      </c>
      <c r="G107" s="108"/>
      <c r="H107" s="109"/>
      <c r="I107" s="110"/>
      <c r="J107" s="107">
        <f>J65+J82+J92+J102+J105</f>
        <v>2124.232336</v>
      </c>
      <c r="K107" s="111">
        <f>K65+K82+K92+K102+K105</f>
        <v>7755.667300535999</v>
      </c>
      <c r="L107" s="110">
        <f>ROUND(L65+L82+L92+L102+L105,1)</f>
        <v>1694</v>
      </c>
      <c r="M107" s="110">
        <f>ROUND(M65+M82+M92+M102+M105,1)</f>
        <v>83</v>
      </c>
      <c r="N107" s="112"/>
      <c r="O107" s="112"/>
      <c r="P107" s="107">
        <f aca="true" t="shared" si="24" ref="P107:U107">P65+P82+P92+P102+P105</f>
        <v>3190.9139999999998</v>
      </c>
      <c r="Q107" s="107">
        <f t="shared" si="24"/>
        <v>22614.136</v>
      </c>
      <c r="R107" s="107">
        <f t="shared" si="24"/>
        <v>25805.049999999996</v>
      </c>
      <c r="S107" s="203">
        <f t="shared" si="24"/>
        <v>1667.2150759999997</v>
      </c>
      <c r="T107" s="667">
        <f t="shared" si="24"/>
        <v>11547.114712536</v>
      </c>
      <c r="U107" s="204">
        <f t="shared" si="24"/>
        <v>11895.13</v>
      </c>
    </row>
    <row r="108" spans="1:22" s="217" customFormat="1" ht="24.75" customHeight="1" thickBot="1">
      <c r="A108" s="207"/>
      <c r="B108" s="997" t="s">
        <v>800</v>
      </c>
      <c r="C108" s="998"/>
      <c r="D108" s="998"/>
      <c r="E108" s="208">
        <f>E17+E25+E107</f>
        <v>30</v>
      </c>
      <c r="F108" s="209">
        <f>F17+F25+F107</f>
        <v>51607.060000000005</v>
      </c>
      <c r="G108" s="210"/>
      <c r="H108" s="211"/>
      <c r="I108" s="208"/>
      <c r="J108" s="209">
        <f>J17+J25+J107</f>
        <v>2185.564816</v>
      </c>
      <c r="K108" s="212">
        <f>K17+K25+K107</f>
        <v>8248.189652136</v>
      </c>
      <c r="L108" s="208">
        <f>L17+L25+L107</f>
        <v>1694</v>
      </c>
      <c r="M108" s="208">
        <f>M17+M25+M107</f>
        <v>83</v>
      </c>
      <c r="N108" s="213"/>
      <c r="O108" s="213"/>
      <c r="P108" s="209">
        <f aca="true" t="shared" si="25" ref="P108:U108">P17+P25+P107</f>
        <v>3190.9139999999998</v>
      </c>
      <c r="Q108" s="209">
        <f t="shared" si="25"/>
        <v>22614.136</v>
      </c>
      <c r="R108" s="209">
        <f t="shared" si="25"/>
        <v>25805.049999999996</v>
      </c>
      <c r="S108" s="214">
        <f t="shared" si="25"/>
        <v>1667.2150759999997</v>
      </c>
      <c r="T108" s="668">
        <f t="shared" si="25"/>
        <v>12100.969544136</v>
      </c>
      <c r="U108" s="677">
        <f t="shared" si="25"/>
        <v>12465.599999999999</v>
      </c>
      <c r="V108" s="216"/>
    </row>
    <row r="109" spans="1:21" s="217" customFormat="1" ht="12.75" customHeight="1">
      <c r="A109" s="218"/>
      <c r="B109" s="219"/>
      <c r="C109" s="220"/>
      <c r="D109" s="220"/>
      <c r="E109" s="221"/>
      <c r="F109" s="222"/>
      <c r="G109" s="223"/>
      <c r="H109" s="224"/>
      <c r="I109" s="221"/>
      <c r="J109" s="225"/>
      <c r="K109" s="222">
        <f>(J107+K107)*1.03</f>
        <v>10176.29662563208</v>
      </c>
      <c r="L109" s="221"/>
      <c r="M109" s="221"/>
      <c r="N109" s="223"/>
      <c r="O109" s="223"/>
      <c r="P109" s="222"/>
      <c r="Q109" s="222"/>
      <c r="R109" s="223"/>
      <c r="S109" s="678">
        <f>S107*1.03+1.6</f>
        <v>1718.8315282799997</v>
      </c>
      <c r="T109" s="222"/>
      <c r="U109" s="215">
        <f>K109+S109</f>
        <v>11895.12815391208</v>
      </c>
    </row>
    <row r="110" spans="1:21" s="202" customFormat="1" ht="24.75" customHeight="1">
      <c r="A110" s="2"/>
      <c r="B110" s="1003" t="s">
        <v>681</v>
      </c>
      <c r="C110" s="938"/>
      <c r="D110" s="938"/>
      <c r="E110" s="938"/>
      <c r="F110" s="938"/>
      <c r="G110" s="938"/>
      <c r="H110" s="938"/>
      <c r="I110" s="938"/>
      <c r="J110" s="938"/>
      <c r="K110" s="938"/>
      <c r="L110" s="938"/>
      <c r="M110" s="938"/>
      <c r="N110" s="938"/>
      <c r="O110" s="938"/>
      <c r="P110" s="938"/>
      <c r="Q110" s="938"/>
      <c r="R110" s="940"/>
      <c r="S110" s="940"/>
      <c r="T110" s="10"/>
      <c r="U110" s="10"/>
    </row>
    <row r="111" spans="1:21" s="202" customFormat="1" ht="12.75">
      <c r="A111" s="2"/>
      <c r="C111" s="3"/>
      <c r="D111" s="3"/>
      <c r="E111" s="3"/>
      <c r="F111" s="4"/>
      <c r="G111" s="4"/>
      <c r="H111" s="5"/>
      <c r="I111" s="6"/>
      <c r="J111" s="7"/>
      <c r="K111" s="4"/>
      <c r="L111" s="6"/>
      <c r="M111" s="6"/>
      <c r="N111" s="4"/>
      <c r="O111" s="4"/>
      <c r="P111" s="4"/>
      <c r="Q111" s="4"/>
      <c r="R111" s="4"/>
      <c r="S111" s="228"/>
      <c r="T111" s="10"/>
      <c r="U111" s="10"/>
    </row>
    <row r="112" spans="1:21" s="202" customFormat="1" ht="12.75">
      <c r="A112" s="2"/>
      <c r="B112" s="2"/>
      <c r="C112" s="3"/>
      <c r="D112" s="3"/>
      <c r="E112" s="3"/>
      <c r="F112" s="4"/>
      <c r="G112" s="4"/>
      <c r="H112" s="5"/>
      <c r="I112" s="6"/>
      <c r="J112" s="7"/>
      <c r="K112" s="7"/>
      <c r="L112" s="6"/>
      <c r="M112" s="6"/>
      <c r="N112" s="7"/>
      <c r="O112" s="7"/>
      <c r="P112" s="4"/>
      <c r="Q112" s="4"/>
      <c r="R112" s="4"/>
      <c r="S112" s="10"/>
      <c r="T112" s="10"/>
      <c r="U112" s="9"/>
    </row>
    <row r="113" spans="1:21" s="202" customFormat="1" ht="12.75">
      <c r="A113" s="2"/>
      <c r="B113" s="2"/>
      <c r="C113" s="3"/>
      <c r="D113" s="3"/>
      <c r="E113" s="3"/>
      <c r="F113" s="4"/>
      <c r="G113" s="4"/>
      <c r="H113" s="5"/>
      <c r="I113" s="6"/>
      <c r="J113" s="7"/>
      <c r="K113" s="4"/>
      <c r="L113" s="6"/>
      <c r="M113" s="6"/>
      <c r="N113" s="7"/>
      <c r="O113" s="7"/>
      <c r="P113" s="4"/>
      <c r="Q113" s="4"/>
      <c r="R113" s="4"/>
      <c r="S113" s="10"/>
      <c r="T113" s="10"/>
      <c r="U113" s="9"/>
    </row>
    <row r="114" spans="1:21" s="202" customFormat="1" ht="12.75">
      <c r="A114" s="2"/>
      <c r="C114" s="3"/>
      <c r="D114" s="3"/>
      <c r="E114" s="3"/>
      <c r="F114" s="4"/>
      <c r="G114" s="4"/>
      <c r="H114" s="5"/>
      <c r="I114" s="6"/>
      <c r="J114" s="7"/>
      <c r="K114" s="7"/>
      <c r="L114" s="6"/>
      <c r="M114" s="6"/>
      <c r="N114" s="7"/>
      <c r="O114" s="7"/>
      <c r="P114" s="4"/>
      <c r="Q114" s="4"/>
      <c r="R114" s="229"/>
      <c r="S114" s="228"/>
      <c r="T114" s="10"/>
      <c r="U114" s="9"/>
    </row>
    <row r="115" spans="1:21" s="202" customFormat="1" ht="12.75">
      <c r="A115" s="2"/>
      <c r="B115" s="2"/>
      <c r="C115" s="3"/>
      <c r="D115" s="3"/>
      <c r="E115" s="3"/>
      <c r="F115" s="4"/>
      <c r="G115" s="4"/>
      <c r="H115" s="5"/>
      <c r="I115" s="6"/>
      <c r="J115" s="7"/>
      <c r="K115" s="7"/>
      <c r="L115" s="6"/>
      <c r="M115" s="6"/>
      <c r="N115" s="7"/>
      <c r="O115" s="7"/>
      <c r="P115" s="4"/>
      <c r="Q115" s="4"/>
      <c r="R115" s="4"/>
      <c r="S115" s="9"/>
      <c r="T115" s="10"/>
      <c r="U115" s="9"/>
    </row>
    <row r="116" spans="1:21" s="202" customFormat="1" ht="12.75">
      <c r="A116" s="2"/>
      <c r="B116" s="2"/>
      <c r="C116" s="3"/>
      <c r="D116" s="3"/>
      <c r="E116" s="3"/>
      <c r="F116" s="4"/>
      <c r="G116" s="4"/>
      <c r="H116" s="5"/>
      <c r="I116" s="6"/>
      <c r="J116" s="7"/>
      <c r="K116" s="7"/>
      <c r="L116" s="6"/>
      <c r="M116" s="6"/>
      <c r="N116" s="7"/>
      <c r="O116" s="7"/>
      <c r="P116" s="4"/>
      <c r="Q116" s="4"/>
      <c r="R116" s="4"/>
      <c r="S116" s="10"/>
      <c r="T116" s="10"/>
      <c r="U116" s="9"/>
    </row>
    <row r="117" spans="1:21" s="202" customFormat="1" ht="12.75">
      <c r="A117" s="2"/>
      <c r="B117" s="2"/>
      <c r="C117" s="3"/>
      <c r="D117" s="3"/>
      <c r="E117" s="3"/>
      <c r="F117" s="4"/>
      <c r="G117" s="4"/>
      <c r="H117" s="5"/>
      <c r="I117" s="6"/>
      <c r="J117" s="7"/>
      <c r="K117" s="7"/>
      <c r="L117" s="6"/>
      <c r="M117" s="6"/>
      <c r="N117" s="7"/>
      <c r="O117" s="7"/>
      <c r="P117" s="4"/>
      <c r="Q117" s="4"/>
      <c r="R117" s="4"/>
      <c r="S117" s="9"/>
      <c r="T117" s="10"/>
      <c r="U117" s="9"/>
    </row>
    <row r="118" spans="1:21" s="202" customFormat="1" ht="12.75">
      <c r="A118" s="2"/>
      <c r="B118" s="2"/>
      <c r="C118" s="3"/>
      <c r="D118" s="3"/>
      <c r="E118" s="3"/>
      <c r="F118" s="4"/>
      <c r="G118" s="4"/>
      <c r="H118" s="5"/>
      <c r="I118" s="6"/>
      <c r="J118" s="7"/>
      <c r="K118" s="7"/>
      <c r="L118" s="6"/>
      <c r="M118" s="6"/>
      <c r="N118" s="7"/>
      <c r="O118" s="7"/>
      <c r="P118" s="4"/>
      <c r="Q118" s="4"/>
      <c r="R118" s="4"/>
      <c r="S118" s="9"/>
      <c r="T118" s="10"/>
      <c r="U118" s="9"/>
    </row>
    <row r="119" spans="1:21" s="202" customFormat="1" ht="12.75">
      <c r="A119" s="2"/>
      <c r="B119" s="2"/>
      <c r="C119" s="3"/>
      <c r="D119" s="3"/>
      <c r="E119" s="3"/>
      <c r="F119" s="4"/>
      <c r="G119" s="4"/>
      <c r="H119" s="5"/>
      <c r="I119" s="6"/>
      <c r="J119" s="7"/>
      <c r="K119" s="7"/>
      <c r="L119" s="6"/>
      <c r="M119" s="6"/>
      <c r="N119" s="7"/>
      <c r="O119" s="7"/>
      <c r="P119" s="4"/>
      <c r="Q119" s="4"/>
      <c r="R119" s="4"/>
      <c r="S119" s="9"/>
      <c r="T119" s="10"/>
      <c r="U119" s="9"/>
    </row>
    <row r="120" spans="1:21" s="202" customFormat="1" ht="12.75">
      <c r="A120" s="2"/>
      <c r="B120" s="2"/>
      <c r="C120" s="3"/>
      <c r="D120" s="3"/>
      <c r="E120" s="3"/>
      <c r="F120" s="4"/>
      <c r="G120" s="4"/>
      <c r="H120" s="5"/>
      <c r="I120" s="6"/>
      <c r="J120" s="7"/>
      <c r="K120" s="7"/>
      <c r="L120" s="6"/>
      <c r="M120" s="6"/>
      <c r="N120" s="7"/>
      <c r="O120" s="7"/>
      <c r="P120" s="4"/>
      <c r="Q120" s="4"/>
      <c r="R120" s="4"/>
      <c r="S120" s="9"/>
      <c r="T120" s="10"/>
      <c r="U120" s="9"/>
    </row>
    <row r="121" spans="1:21" s="202" customFormat="1" ht="12.75">
      <c r="A121" s="2"/>
      <c r="B121" s="2"/>
      <c r="C121" s="3"/>
      <c r="D121" s="3"/>
      <c r="E121" s="3"/>
      <c r="F121" s="4"/>
      <c r="G121" s="4"/>
      <c r="H121" s="5"/>
      <c r="I121" s="6"/>
      <c r="J121" s="7"/>
      <c r="K121" s="7"/>
      <c r="L121" s="6"/>
      <c r="M121" s="6"/>
      <c r="N121" s="7"/>
      <c r="O121" s="7"/>
      <c r="P121" s="4"/>
      <c r="Q121" s="4"/>
      <c r="R121" s="4"/>
      <c r="S121" s="9"/>
      <c r="T121" s="10"/>
      <c r="U121" s="9"/>
    </row>
    <row r="122" spans="1:21" s="202" customFormat="1" ht="12.75">
      <c r="A122" s="2"/>
      <c r="B122" s="2"/>
      <c r="C122" s="3"/>
      <c r="D122" s="3"/>
      <c r="E122" s="3"/>
      <c r="F122" s="4"/>
      <c r="G122" s="4"/>
      <c r="H122" s="5"/>
      <c r="I122" s="6"/>
      <c r="J122" s="7"/>
      <c r="K122" s="7"/>
      <c r="L122" s="6"/>
      <c r="M122" s="6"/>
      <c r="N122" s="7"/>
      <c r="O122" s="7"/>
      <c r="P122" s="4"/>
      <c r="Q122" s="4"/>
      <c r="R122" s="4"/>
      <c r="S122" s="9"/>
      <c r="T122" s="10"/>
      <c r="U122" s="9"/>
    </row>
    <row r="123" spans="1:21" s="202" customFormat="1" ht="12.75">
      <c r="A123" s="2"/>
      <c r="B123" s="2"/>
      <c r="C123" s="3"/>
      <c r="D123" s="3"/>
      <c r="E123" s="3"/>
      <c r="F123" s="4"/>
      <c r="G123" s="4"/>
      <c r="H123" s="5"/>
      <c r="I123" s="6"/>
      <c r="J123" s="7"/>
      <c r="K123" s="7"/>
      <c r="L123" s="6"/>
      <c r="M123" s="6"/>
      <c r="N123" s="7"/>
      <c r="O123" s="7"/>
      <c r="P123" s="4"/>
      <c r="Q123" s="4"/>
      <c r="R123" s="4"/>
      <c r="S123" s="9"/>
      <c r="T123" s="10"/>
      <c r="U123" s="9"/>
    </row>
    <row r="124" spans="1:21" s="202" customFormat="1" ht="12.75">
      <c r="A124" s="2"/>
      <c r="B124" s="2"/>
      <c r="C124" s="3"/>
      <c r="D124" s="3"/>
      <c r="E124" s="3"/>
      <c r="F124" s="4"/>
      <c r="G124" s="4"/>
      <c r="H124" s="5"/>
      <c r="I124" s="6"/>
      <c r="J124" s="7"/>
      <c r="K124" s="7"/>
      <c r="L124" s="6"/>
      <c r="M124" s="6"/>
      <c r="N124" s="7"/>
      <c r="O124" s="7"/>
      <c r="P124" s="4"/>
      <c r="Q124" s="4"/>
      <c r="R124" s="4"/>
      <c r="S124" s="9"/>
      <c r="T124" s="10"/>
      <c r="U124" s="9"/>
    </row>
    <row r="125" spans="1:21" s="202" customFormat="1" ht="12.75">
      <c r="A125" s="2"/>
      <c r="B125" s="2"/>
      <c r="C125" s="3"/>
      <c r="D125" s="3"/>
      <c r="E125" s="3"/>
      <c r="F125" s="4"/>
      <c r="G125" s="4"/>
      <c r="H125" s="5"/>
      <c r="I125" s="6"/>
      <c r="J125" s="7"/>
      <c r="K125" s="7"/>
      <c r="L125" s="6"/>
      <c r="M125" s="6"/>
      <c r="N125" s="7"/>
      <c r="O125" s="7"/>
      <c r="P125" s="4"/>
      <c r="Q125" s="4"/>
      <c r="R125" s="4"/>
      <c r="S125" s="9"/>
      <c r="T125" s="10"/>
      <c r="U125" s="9"/>
    </row>
    <row r="126" spans="1:21" s="202" customFormat="1" ht="12.75">
      <c r="A126" s="2"/>
      <c r="B126" s="2"/>
      <c r="C126" s="3"/>
      <c r="D126" s="3"/>
      <c r="E126" s="3"/>
      <c r="F126" s="4"/>
      <c r="G126" s="4"/>
      <c r="H126" s="5"/>
      <c r="I126" s="6"/>
      <c r="J126" s="7"/>
      <c r="K126" s="7"/>
      <c r="L126" s="6"/>
      <c r="M126" s="6"/>
      <c r="N126" s="7"/>
      <c r="O126" s="7"/>
      <c r="P126" s="4"/>
      <c r="Q126" s="4"/>
      <c r="R126" s="4"/>
      <c r="S126" s="9"/>
      <c r="T126" s="10"/>
      <c r="U126" s="9"/>
    </row>
    <row r="127" spans="1:21" s="202" customFormat="1" ht="12.75">
      <c r="A127" s="2"/>
      <c r="B127" s="2"/>
      <c r="C127" s="3"/>
      <c r="D127" s="3"/>
      <c r="E127" s="3"/>
      <c r="F127" s="4"/>
      <c r="G127" s="4"/>
      <c r="H127" s="5"/>
      <c r="I127" s="6"/>
      <c r="J127" s="7"/>
      <c r="K127" s="7"/>
      <c r="L127" s="6"/>
      <c r="M127" s="6"/>
      <c r="N127" s="7"/>
      <c r="O127" s="7"/>
      <c r="P127" s="4"/>
      <c r="Q127" s="4"/>
      <c r="R127" s="4"/>
      <c r="S127" s="9"/>
      <c r="T127" s="10"/>
      <c r="U127" s="9"/>
    </row>
    <row r="128" spans="1:21" s="202" customFormat="1" ht="12.75">
      <c r="A128" s="2"/>
      <c r="B128" s="2"/>
      <c r="C128" s="3"/>
      <c r="D128" s="3"/>
      <c r="E128" s="3"/>
      <c r="F128" s="4"/>
      <c r="G128" s="4"/>
      <c r="H128" s="5"/>
      <c r="I128" s="6"/>
      <c r="J128" s="7"/>
      <c r="K128" s="7"/>
      <c r="L128" s="6"/>
      <c r="M128" s="6"/>
      <c r="N128" s="7"/>
      <c r="O128" s="7"/>
      <c r="P128" s="4"/>
      <c r="Q128" s="4"/>
      <c r="R128" s="4"/>
      <c r="S128" s="9"/>
      <c r="T128" s="10"/>
      <c r="U128" s="9"/>
    </row>
    <row r="129" spans="1:21" s="202" customFormat="1" ht="12.75">
      <c r="A129" s="2"/>
      <c r="B129" s="2"/>
      <c r="C129" s="3"/>
      <c r="D129" s="3"/>
      <c r="E129" s="3"/>
      <c r="F129" s="4"/>
      <c r="G129" s="4"/>
      <c r="H129" s="5"/>
      <c r="I129" s="6"/>
      <c r="J129" s="7"/>
      <c r="K129" s="7"/>
      <c r="L129" s="6"/>
      <c r="M129" s="6"/>
      <c r="N129" s="7"/>
      <c r="O129" s="7"/>
      <c r="P129" s="4"/>
      <c r="Q129" s="4"/>
      <c r="R129" s="4"/>
      <c r="S129" s="9"/>
      <c r="T129" s="10"/>
      <c r="U129" s="9"/>
    </row>
    <row r="130" spans="1:21" s="202" customFormat="1" ht="12.75">
      <c r="A130" s="2"/>
      <c r="B130" s="2"/>
      <c r="C130" s="3"/>
      <c r="D130" s="3"/>
      <c r="E130" s="3"/>
      <c r="F130" s="4"/>
      <c r="G130" s="4"/>
      <c r="H130" s="5"/>
      <c r="I130" s="6"/>
      <c r="J130" s="7"/>
      <c r="K130" s="7"/>
      <c r="L130" s="6"/>
      <c r="M130" s="6"/>
      <c r="N130" s="7"/>
      <c r="O130" s="7"/>
      <c r="P130" s="4"/>
      <c r="Q130" s="4"/>
      <c r="R130" s="4"/>
      <c r="S130" s="9"/>
      <c r="T130" s="10"/>
      <c r="U130" s="9"/>
    </row>
    <row r="131" spans="1:21" s="202" customFormat="1" ht="12.75">
      <c r="A131" s="2"/>
      <c r="B131" s="2"/>
      <c r="C131" s="3"/>
      <c r="D131" s="3"/>
      <c r="E131" s="3"/>
      <c r="F131" s="4"/>
      <c r="G131" s="4"/>
      <c r="H131" s="5"/>
      <c r="I131" s="6"/>
      <c r="J131" s="7"/>
      <c r="K131" s="7"/>
      <c r="L131" s="6"/>
      <c r="M131" s="6"/>
      <c r="N131" s="7"/>
      <c r="O131" s="7"/>
      <c r="P131" s="4"/>
      <c r="Q131" s="4"/>
      <c r="R131" s="4"/>
      <c r="S131" s="9"/>
      <c r="T131" s="10"/>
      <c r="U131" s="9"/>
    </row>
    <row r="132" spans="1:21" s="202" customFormat="1" ht="12.75">
      <c r="A132" s="2"/>
      <c r="B132" s="2"/>
      <c r="C132" s="3"/>
      <c r="D132" s="3"/>
      <c r="E132" s="3"/>
      <c r="F132" s="4"/>
      <c r="G132" s="4"/>
      <c r="H132" s="5"/>
      <c r="I132" s="6"/>
      <c r="J132" s="7"/>
      <c r="K132" s="7"/>
      <c r="L132" s="6"/>
      <c r="M132" s="6"/>
      <c r="N132" s="7"/>
      <c r="O132" s="7"/>
      <c r="P132" s="4"/>
      <c r="Q132" s="4"/>
      <c r="R132" s="4"/>
      <c r="S132" s="9"/>
      <c r="T132" s="10"/>
      <c r="U132" s="9"/>
    </row>
    <row r="133" spans="1:21" s="202" customFormat="1" ht="12.75">
      <c r="A133" s="2"/>
      <c r="B133" s="2"/>
      <c r="C133" s="3"/>
      <c r="D133" s="3"/>
      <c r="E133" s="3"/>
      <c r="F133" s="4"/>
      <c r="G133" s="4"/>
      <c r="H133" s="5"/>
      <c r="I133" s="6"/>
      <c r="J133" s="7"/>
      <c r="K133" s="7"/>
      <c r="L133" s="6"/>
      <c r="M133" s="6"/>
      <c r="N133" s="7"/>
      <c r="O133" s="7"/>
      <c r="P133" s="4"/>
      <c r="Q133" s="4"/>
      <c r="R133" s="4"/>
      <c r="S133" s="9"/>
      <c r="T133" s="10"/>
      <c r="U133" s="9"/>
    </row>
    <row r="134" spans="1:21" s="202" customFormat="1" ht="12.75">
      <c r="A134" s="2"/>
      <c r="B134" s="2"/>
      <c r="C134" s="3"/>
      <c r="D134" s="3"/>
      <c r="E134" s="3"/>
      <c r="F134" s="4"/>
      <c r="G134" s="4"/>
      <c r="H134" s="5"/>
      <c r="I134" s="6"/>
      <c r="J134" s="7"/>
      <c r="K134" s="7"/>
      <c r="L134" s="6"/>
      <c r="M134" s="6"/>
      <c r="N134" s="7"/>
      <c r="O134" s="7"/>
      <c r="P134" s="4"/>
      <c r="Q134" s="4"/>
      <c r="R134" s="4"/>
      <c r="S134" s="9"/>
      <c r="T134" s="10"/>
      <c r="U134" s="9"/>
    </row>
    <row r="135" spans="1:21" s="202" customFormat="1" ht="12.75">
      <c r="A135" s="2"/>
      <c r="B135" s="2"/>
      <c r="C135" s="3"/>
      <c r="D135" s="3"/>
      <c r="E135" s="3"/>
      <c r="F135" s="4"/>
      <c r="G135" s="4"/>
      <c r="H135" s="5"/>
      <c r="I135" s="6"/>
      <c r="J135" s="7"/>
      <c r="K135" s="7"/>
      <c r="L135" s="6"/>
      <c r="M135" s="6"/>
      <c r="N135" s="7"/>
      <c r="O135" s="7"/>
      <c r="P135" s="4"/>
      <c r="Q135" s="4"/>
      <c r="R135" s="4"/>
      <c r="S135" s="9"/>
      <c r="T135" s="10"/>
      <c r="U135" s="9"/>
    </row>
    <row r="136" spans="1:21" s="202" customFormat="1" ht="12.75">
      <c r="A136" s="2"/>
      <c r="B136" s="2"/>
      <c r="C136" s="3"/>
      <c r="D136" s="3"/>
      <c r="E136" s="3"/>
      <c r="F136" s="4"/>
      <c r="G136" s="4"/>
      <c r="H136" s="5"/>
      <c r="I136" s="6"/>
      <c r="J136" s="7"/>
      <c r="K136" s="7"/>
      <c r="L136" s="6"/>
      <c r="M136" s="6"/>
      <c r="N136" s="7"/>
      <c r="O136" s="7"/>
      <c r="P136" s="4"/>
      <c r="Q136" s="4"/>
      <c r="R136" s="4"/>
      <c r="S136" s="9"/>
      <c r="T136" s="10"/>
      <c r="U136" s="9"/>
    </row>
    <row r="137" spans="1:21" s="202" customFormat="1" ht="12.75">
      <c r="A137" s="2"/>
      <c r="B137" s="2"/>
      <c r="C137" s="3"/>
      <c r="D137" s="3"/>
      <c r="E137" s="3"/>
      <c r="F137" s="4"/>
      <c r="G137" s="4"/>
      <c r="H137" s="5"/>
      <c r="I137" s="6"/>
      <c r="J137" s="7"/>
      <c r="K137" s="7"/>
      <c r="L137" s="6"/>
      <c r="M137" s="6"/>
      <c r="N137" s="7"/>
      <c r="O137" s="7"/>
      <c r="P137" s="4"/>
      <c r="Q137" s="4"/>
      <c r="R137" s="4"/>
      <c r="S137" s="9"/>
      <c r="T137" s="10"/>
      <c r="U137" s="9"/>
    </row>
    <row r="138" spans="1:21" s="202" customFormat="1" ht="12.75">
      <c r="A138" s="2"/>
      <c r="B138" s="2"/>
      <c r="C138" s="3"/>
      <c r="D138" s="3"/>
      <c r="E138" s="3"/>
      <c r="F138" s="4"/>
      <c r="G138" s="4"/>
      <c r="H138" s="5"/>
      <c r="I138" s="6"/>
      <c r="J138" s="7"/>
      <c r="K138" s="7"/>
      <c r="L138" s="6"/>
      <c r="M138" s="6"/>
      <c r="N138" s="7"/>
      <c r="O138" s="7"/>
      <c r="P138" s="4"/>
      <c r="Q138" s="4"/>
      <c r="R138" s="4"/>
      <c r="S138" s="9"/>
      <c r="T138" s="10"/>
      <c r="U138" s="9"/>
    </row>
    <row r="139" spans="1:21" s="202" customFormat="1" ht="12.75">
      <c r="A139" s="2"/>
      <c r="B139" s="2"/>
      <c r="C139" s="3"/>
      <c r="D139" s="3"/>
      <c r="E139" s="3"/>
      <c r="F139" s="4"/>
      <c r="G139" s="4"/>
      <c r="H139" s="5"/>
      <c r="I139" s="6"/>
      <c r="J139" s="7"/>
      <c r="K139" s="7"/>
      <c r="L139" s="6"/>
      <c r="M139" s="6"/>
      <c r="N139" s="7"/>
      <c r="O139" s="7"/>
      <c r="P139" s="4"/>
      <c r="Q139" s="4"/>
      <c r="R139" s="4"/>
      <c r="S139" s="9"/>
      <c r="T139" s="10"/>
      <c r="U139" s="9"/>
    </row>
    <row r="140" spans="1:21" s="202" customFormat="1" ht="12.75">
      <c r="A140" s="2"/>
      <c r="B140" s="2"/>
      <c r="C140" s="3"/>
      <c r="D140" s="3"/>
      <c r="E140" s="3"/>
      <c r="F140" s="4"/>
      <c r="G140" s="4"/>
      <c r="H140" s="5"/>
      <c r="I140" s="6"/>
      <c r="J140" s="7"/>
      <c r="K140" s="7"/>
      <c r="L140" s="6"/>
      <c r="M140" s="6"/>
      <c r="N140" s="7"/>
      <c r="O140" s="7"/>
      <c r="P140" s="4"/>
      <c r="Q140" s="4"/>
      <c r="R140" s="4"/>
      <c r="S140" s="9"/>
      <c r="T140" s="10"/>
      <c r="U140" s="9"/>
    </row>
    <row r="141" spans="1:21" s="202" customFormat="1" ht="12.75">
      <c r="A141" s="2"/>
      <c r="B141" s="2"/>
      <c r="C141" s="3"/>
      <c r="D141" s="3"/>
      <c r="E141" s="3"/>
      <c r="F141" s="4"/>
      <c r="G141" s="4"/>
      <c r="H141" s="5"/>
      <c r="I141" s="6"/>
      <c r="J141" s="7"/>
      <c r="K141" s="7"/>
      <c r="L141" s="6"/>
      <c r="M141" s="6"/>
      <c r="N141" s="7"/>
      <c r="O141" s="7"/>
      <c r="P141" s="4"/>
      <c r="Q141" s="4"/>
      <c r="R141" s="4"/>
      <c r="S141" s="9"/>
      <c r="T141" s="10"/>
      <c r="U141" s="9"/>
    </row>
    <row r="142" spans="1:21" s="202" customFormat="1" ht="12.75">
      <c r="A142" s="2"/>
      <c r="B142" s="2"/>
      <c r="C142" s="3"/>
      <c r="D142" s="3"/>
      <c r="E142" s="3"/>
      <c r="F142" s="4"/>
      <c r="G142" s="4"/>
      <c r="H142" s="5"/>
      <c r="I142" s="6"/>
      <c r="J142" s="7"/>
      <c r="K142" s="7"/>
      <c r="L142" s="6"/>
      <c r="M142" s="6"/>
      <c r="N142" s="7"/>
      <c r="O142" s="7"/>
      <c r="P142" s="4"/>
      <c r="Q142" s="4"/>
      <c r="R142" s="4"/>
      <c r="S142" s="9"/>
      <c r="T142" s="10"/>
      <c r="U142" s="9"/>
    </row>
    <row r="143" spans="1:21" s="202" customFormat="1" ht="12.75">
      <c r="A143" s="2"/>
      <c r="B143" s="2"/>
      <c r="C143" s="3"/>
      <c r="D143" s="3"/>
      <c r="E143" s="3"/>
      <c r="F143" s="4"/>
      <c r="G143" s="4"/>
      <c r="H143" s="5"/>
      <c r="I143" s="6"/>
      <c r="J143" s="7"/>
      <c r="K143" s="7"/>
      <c r="L143" s="6"/>
      <c r="M143" s="6"/>
      <c r="N143" s="7"/>
      <c r="O143" s="7"/>
      <c r="P143" s="4"/>
      <c r="Q143" s="4"/>
      <c r="R143" s="4"/>
      <c r="S143" s="9"/>
      <c r="T143" s="10"/>
      <c r="U143" s="9"/>
    </row>
    <row r="144" spans="1:21" s="202" customFormat="1" ht="12.75">
      <c r="A144" s="2"/>
      <c r="B144" s="2"/>
      <c r="C144" s="3"/>
      <c r="D144" s="3"/>
      <c r="E144" s="3"/>
      <c r="F144" s="4"/>
      <c r="G144" s="4"/>
      <c r="H144" s="5"/>
      <c r="I144" s="6"/>
      <c r="J144" s="7"/>
      <c r="K144" s="7"/>
      <c r="L144" s="6"/>
      <c r="M144" s="6"/>
      <c r="N144" s="7"/>
      <c r="O144" s="7"/>
      <c r="P144" s="4"/>
      <c r="Q144" s="4"/>
      <c r="R144" s="4"/>
      <c r="S144" s="9"/>
      <c r="T144" s="10"/>
      <c r="U144" s="9"/>
    </row>
    <row r="145" spans="1:21" s="202" customFormat="1" ht="12.75">
      <c r="A145" s="2"/>
      <c r="B145" s="2"/>
      <c r="C145" s="3"/>
      <c r="D145" s="3"/>
      <c r="E145" s="3"/>
      <c r="F145" s="4"/>
      <c r="G145" s="4"/>
      <c r="H145" s="5"/>
      <c r="I145" s="6"/>
      <c r="J145" s="7"/>
      <c r="K145" s="7"/>
      <c r="L145" s="6"/>
      <c r="M145" s="6"/>
      <c r="N145" s="7"/>
      <c r="O145" s="7"/>
      <c r="P145" s="4"/>
      <c r="Q145" s="4"/>
      <c r="R145" s="4"/>
      <c r="S145" s="9"/>
      <c r="T145" s="10"/>
      <c r="U145" s="9"/>
    </row>
    <row r="146" spans="1:21" s="202" customFormat="1" ht="12.75">
      <c r="A146" s="2"/>
      <c r="B146" s="2"/>
      <c r="C146" s="3"/>
      <c r="D146" s="3"/>
      <c r="E146" s="3"/>
      <c r="F146" s="4"/>
      <c r="G146" s="4"/>
      <c r="H146" s="5"/>
      <c r="I146" s="6"/>
      <c r="J146" s="7"/>
      <c r="K146" s="7"/>
      <c r="L146" s="6"/>
      <c r="M146" s="6"/>
      <c r="N146" s="7"/>
      <c r="O146" s="7"/>
      <c r="P146" s="4"/>
      <c r="Q146" s="4"/>
      <c r="R146" s="4"/>
      <c r="S146" s="9"/>
      <c r="T146" s="10"/>
      <c r="U146" s="9"/>
    </row>
    <row r="147" spans="1:21" s="202" customFormat="1" ht="12.75">
      <c r="A147" s="2"/>
      <c r="B147" s="2"/>
      <c r="C147" s="3"/>
      <c r="D147" s="3"/>
      <c r="E147" s="3"/>
      <c r="F147" s="4"/>
      <c r="G147" s="4"/>
      <c r="H147" s="5"/>
      <c r="I147" s="6"/>
      <c r="J147" s="7"/>
      <c r="K147" s="7"/>
      <c r="L147" s="6"/>
      <c r="M147" s="6"/>
      <c r="N147" s="7"/>
      <c r="O147" s="7"/>
      <c r="P147" s="4"/>
      <c r="Q147" s="4"/>
      <c r="R147" s="4"/>
      <c r="S147" s="9"/>
      <c r="T147" s="10"/>
      <c r="U147" s="9"/>
    </row>
    <row r="148" spans="1:21" s="202" customFormat="1" ht="12.75">
      <c r="A148" s="2"/>
      <c r="B148" s="2"/>
      <c r="C148" s="3"/>
      <c r="D148" s="3"/>
      <c r="E148" s="3"/>
      <c r="F148" s="4"/>
      <c r="G148" s="4"/>
      <c r="H148" s="5"/>
      <c r="I148" s="6"/>
      <c r="J148" s="7"/>
      <c r="K148" s="7"/>
      <c r="L148" s="6"/>
      <c r="M148" s="6"/>
      <c r="N148" s="7"/>
      <c r="O148" s="7"/>
      <c r="P148" s="4"/>
      <c r="Q148" s="4"/>
      <c r="R148" s="4"/>
      <c r="S148" s="9"/>
      <c r="T148" s="10"/>
      <c r="U148" s="9"/>
    </row>
    <row r="149" spans="1:21" s="202" customFormat="1" ht="12.75">
      <c r="A149" s="2"/>
      <c r="B149" s="2"/>
      <c r="C149" s="3"/>
      <c r="D149" s="3"/>
      <c r="E149" s="3"/>
      <c r="F149" s="4"/>
      <c r="G149" s="4"/>
      <c r="H149" s="5"/>
      <c r="I149" s="6"/>
      <c r="J149" s="7"/>
      <c r="K149" s="7"/>
      <c r="L149" s="6"/>
      <c r="M149" s="6"/>
      <c r="N149" s="7"/>
      <c r="O149" s="7"/>
      <c r="P149" s="4"/>
      <c r="Q149" s="4"/>
      <c r="R149" s="4"/>
      <c r="S149" s="9"/>
      <c r="T149" s="10"/>
      <c r="U149" s="9"/>
    </row>
    <row r="150" spans="1:21" s="202" customFormat="1" ht="12.75">
      <c r="A150" s="2"/>
      <c r="B150" s="2"/>
      <c r="C150" s="3"/>
      <c r="D150" s="3"/>
      <c r="E150" s="3"/>
      <c r="F150" s="4"/>
      <c r="G150" s="4"/>
      <c r="H150" s="5"/>
      <c r="I150" s="6"/>
      <c r="J150" s="7"/>
      <c r="K150" s="7"/>
      <c r="L150" s="6"/>
      <c r="M150" s="6"/>
      <c r="N150" s="7"/>
      <c r="O150" s="7"/>
      <c r="P150" s="4"/>
      <c r="Q150" s="4"/>
      <c r="R150" s="4"/>
      <c r="S150" s="9"/>
      <c r="T150" s="10"/>
      <c r="U150" s="9"/>
    </row>
    <row r="151" spans="1:21" s="202" customFormat="1" ht="12.75">
      <c r="A151" s="2"/>
      <c r="B151" s="2"/>
      <c r="C151" s="3"/>
      <c r="D151" s="3"/>
      <c r="E151" s="3"/>
      <c r="F151" s="4"/>
      <c r="G151" s="4"/>
      <c r="H151" s="5"/>
      <c r="I151" s="6"/>
      <c r="J151" s="7"/>
      <c r="K151" s="7"/>
      <c r="L151" s="6"/>
      <c r="M151" s="6"/>
      <c r="N151" s="7"/>
      <c r="O151" s="7"/>
      <c r="P151" s="4"/>
      <c r="Q151" s="4"/>
      <c r="R151" s="4"/>
      <c r="S151" s="9"/>
      <c r="T151" s="10"/>
      <c r="U151" s="9"/>
    </row>
    <row r="152" spans="1:21" s="202" customFormat="1" ht="12.75">
      <c r="A152" s="2"/>
      <c r="B152" s="2"/>
      <c r="C152" s="3"/>
      <c r="D152" s="3"/>
      <c r="E152" s="3"/>
      <c r="F152" s="4"/>
      <c r="G152" s="4"/>
      <c r="H152" s="5"/>
      <c r="I152" s="6"/>
      <c r="J152" s="7"/>
      <c r="K152" s="7"/>
      <c r="L152" s="6"/>
      <c r="M152" s="6"/>
      <c r="N152" s="7"/>
      <c r="O152" s="7"/>
      <c r="P152" s="4"/>
      <c r="Q152" s="4"/>
      <c r="R152" s="4"/>
      <c r="S152" s="9"/>
      <c r="T152" s="10"/>
      <c r="U152" s="9"/>
    </row>
    <row r="153" spans="1:21" s="202" customFormat="1" ht="12.75">
      <c r="A153" s="2"/>
      <c r="B153" s="2"/>
      <c r="C153" s="3"/>
      <c r="D153" s="3"/>
      <c r="E153" s="3"/>
      <c r="F153" s="4"/>
      <c r="G153" s="4"/>
      <c r="H153" s="5"/>
      <c r="I153" s="6"/>
      <c r="J153" s="7"/>
      <c r="K153" s="7"/>
      <c r="L153" s="6"/>
      <c r="M153" s="6"/>
      <c r="N153" s="7"/>
      <c r="O153" s="7"/>
      <c r="P153" s="4"/>
      <c r="Q153" s="4"/>
      <c r="R153" s="4"/>
      <c r="S153" s="9"/>
      <c r="T153" s="10"/>
      <c r="U153" s="9"/>
    </row>
    <row r="154" spans="1:21" s="202" customFormat="1" ht="12.75">
      <c r="A154" s="2"/>
      <c r="B154" s="2"/>
      <c r="C154" s="3"/>
      <c r="D154" s="3"/>
      <c r="E154" s="3"/>
      <c r="F154" s="4"/>
      <c r="G154" s="4"/>
      <c r="H154" s="5"/>
      <c r="I154" s="6"/>
      <c r="J154" s="7"/>
      <c r="K154" s="7"/>
      <c r="L154" s="6"/>
      <c r="M154" s="6"/>
      <c r="N154" s="7"/>
      <c r="O154" s="7"/>
      <c r="P154" s="4"/>
      <c r="Q154" s="4"/>
      <c r="R154" s="4"/>
      <c r="S154" s="9"/>
      <c r="T154" s="10"/>
      <c r="U154" s="9"/>
    </row>
    <row r="155" spans="1:21" s="202" customFormat="1" ht="12.75">
      <c r="A155" s="2"/>
      <c r="B155" s="2"/>
      <c r="C155" s="3"/>
      <c r="D155" s="3"/>
      <c r="E155" s="3"/>
      <c r="F155" s="4"/>
      <c r="G155" s="4"/>
      <c r="H155" s="5"/>
      <c r="I155" s="6"/>
      <c r="J155" s="7"/>
      <c r="K155" s="7"/>
      <c r="L155" s="6"/>
      <c r="M155" s="6"/>
      <c r="N155" s="7"/>
      <c r="O155" s="7"/>
      <c r="P155" s="4"/>
      <c r="Q155" s="4"/>
      <c r="R155" s="4"/>
      <c r="S155" s="9"/>
      <c r="T155" s="10"/>
      <c r="U155" s="9"/>
    </row>
    <row r="156" spans="1:21" s="202" customFormat="1" ht="12.75">
      <c r="A156" s="2"/>
      <c r="B156" s="2"/>
      <c r="C156" s="3"/>
      <c r="D156" s="3"/>
      <c r="E156" s="3"/>
      <c r="F156" s="4"/>
      <c r="G156" s="4"/>
      <c r="H156" s="5"/>
      <c r="I156" s="6"/>
      <c r="J156" s="7"/>
      <c r="K156" s="7"/>
      <c r="L156" s="6"/>
      <c r="M156" s="6"/>
      <c r="N156" s="7"/>
      <c r="O156" s="7"/>
      <c r="P156" s="4"/>
      <c r="Q156" s="4"/>
      <c r="R156" s="4"/>
      <c r="S156" s="9"/>
      <c r="T156" s="10"/>
      <c r="U156" s="9"/>
    </row>
    <row r="157" spans="1:21" s="202" customFormat="1" ht="12.75">
      <c r="A157" s="2"/>
      <c r="B157" s="2"/>
      <c r="C157" s="3"/>
      <c r="D157" s="3"/>
      <c r="E157" s="3"/>
      <c r="F157" s="4"/>
      <c r="G157" s="4"/>
      <c r="H157" s="5"/>
      <c r="I157" s="6"/>
      <c r="J157" s="7"/>
      <c r="K157" s="7"/>
      <c r="L157" s="6"/>
      <c r="M157" s="6"/>
      <c r="N157" s="7"/>
      <c r="O157" s="7"/>
      <c r="P157" s="4"/>
      <c r="Q157" s="4"/>
      <c r="R157" s="4"/>
      <c r="S157" s="9"/>
      <c r="T157" s="10"/>
      <c r="U157" s="9"/>
    </row>
    <row r="158" spans="1:21" s="202" customFormat="1" ht="12.75">
      <c r="A158" s="2"/>
      <c r="B158" s="2"/>
      <c r="C158" s="3"/>
      <c r="D158" s="3"/>
      <c r="E158" s="3"/>
      <c r="F158" s="4"/>
      <c r="G158" s="4"/>
      <c r="H158" s="5"/>
      <c r="I158" s="6"/>
      <c r="J158" s="7"/>
      <c r="K158" s="7"/>
      <c r="L158" s="6"/>
      <c r="M158" s="6"/>
      <c r="N158" s="7"/>
      <c r="O158" s="7"/>
      <c r="P158" s="4"/>
      <c r="Q158" s="4"/>
      <c r="R158" s="4"/>
      <c r="S158" s="9"/>
      <c r="T158" s="10"/>
      <c r="U158" s="9"/>
    </row>
    <row r="159" spans="1:21" s="202" customFormat="1" ht="12.75">
      <c r="A159" s="2"/>
      <c r="B159" s="2"/>
      <c r="C159" s="3"/>
      <c r="D159" s="3"/>
      <c r="E159" s="3"/>
      <c r="F159" s="4"/>
      <c r="G159" s="4"/>
      <c r="H159" s="5"/>
      <c r="I159" s="6"/>
      <c r="J159" s="7"/>
      <c r="K159" s="7"/>
      <c r="L159" s="6"/>
      <c r="M159" s="6"/>
      <c r="N159" s="7"/>
      <c r="O159" s="7"/>
      <c r="P159" s="4"/>
      <c r="Q159" s="4"/>
      <c r="R159" s="4"/>
      <c r="S159" s="9"/>
      <c r="T159" s="10"/>
      <c r="U159" s="9"/>
    </row>
    <row r="160" spans="1:21" s="202" customFormat="1" ht="12.75">
      <c r="A160" s="2"/>
      <c r="B160" s="2"/>
      <c r="C160" s="3"/>
      <c r="D160" s="3"/>
      <c r="E160" s="3"/>
      <c r="F160" s="4"/>
      <c r="G160" s="4"/>
      <c r="H160" s="5"/>
      <c r="I160" s="6"/>
      <c r="J160" s="7"/>
      <c r="K160" s="7"/>
      <c r="L160" s="6"/>
      <c r="M160" s="6"/>
      <c r="N160" s="7"/>
      <c r="O160" s="7"/>
      <c r="P160" s="4"/>
      <c r="Q160" s="4"/>
      <c r="R160" s="4"/>
      <c r="S160" s="9"/>
      <c r="T160" s="10"/>
      <c r="U160" s="9"/>
    </row>
    <row r="161" spans="1:21" s="202" customFormat="1" ht="12.75">
      <c r="A161" s="2"/>
      <c r="B161" s="2"/>
      <c r="C161" s="3"/>
      <c r="D161" s="3"/>
      <c r="E161" s="3"/>
      <c r="F161" s="4"/>
      <c r="G161" s="4"/>
      <c r="H161" s="5"/>
      <c r="I161" s="6"/>
      <c r="J161" s="7"/>
      <c r="K161" s="7"/>
      <c r="L161" s="6"/>
      <c r="M161" s="6"/>
      <c r="N161" s="7"/>
      <c r="O161" s="7"/>
      <c r="P161" s="4"/>
      <c r="Q161" s="4"/>
      <c r="R161" s="4"/>
      <c r="S161" s="9"/>
      <c r="T161" s="10"/>
      <c r="U161" s="9"/>
    </row>
    <row r="162" spans="1:21" s="202" customFormat="1" ht="12.75">
      <c r="A162" s="2"/>
      <c r="B162" s="2"/>
      <c r="C162" s="3"/>
      <c r="D162" s="3"/>
      <c r="E162" s="3"/>
      <c r="F162" s="4"/>
      <c r="G162" s="4"/>
      <c r="H162" s="5"/>
      <c r="I162" s="6"/>
      <c r="J162" s="7"/>
      <c r="K162" s="7"/>
      <c r="L162" s="6"/>
      <c r="M162" s="6"/>
      <c r="N162" s="7"/>
      <c r="O162" s="7"/>
      <c r="P162" s="4"/>
      <c r="Q162" s="4"/>
      <c r="R162" s="4"/>
      <c r="S162" s="9"/>
      <c r="T162" s="10"/>
      <c r="U162" s="9"/>
    </row>
    <row r="163" spans="1:21" s="202" customFormat="1" ht="12.75">
      <c r="A163" s="2"/>
      <c r="B163" s="2"/>
      <c r="C163" s="3"/>
      <c r="D163" s="3"/>
      <c r="E163" s="3"/>
      <c r="F163" s="4"/>
      <c r="G163" s="4"/>
      <c r="H163" s="5"/>
      <c r="I163" s="6"/>
      <c r="J163" s="7"/>
      <c r="K163" s="7"/>
      <c r="L163" s="6"/>
      <c r="M163" s="6"/>
      <c r="N163" s="7"/>
      <c r="O163" s="7"/>
      <c r="P163" s="4"/>
      <c r="Q163" s="4"/>
      <c r="R163" s="4"/>
      <c r="S163" s="9"/>
      <c r="T163" s="10"/>
      <c r="U163" s="9"/>
    </row>
    <row r="164" spans="1:21" s="202" customFormat="1" ht="12.75">
      <c r="A164" s="2"/>
      <c r="B164" s="2"/>
      <c r="C164" s="3"/>
      <c r="D164" s="3"/>
      <c r="E164" s="3"/>
      <c r="F164" s="4"/>
      <c r="G164" s="4"/>
      <c r="H164" s="5"/>
      <c r="I164" s="6"/>
      <c r="J164" s="7"/>
      <c r="K164" s="7"/>
      <c r="L164" s="6"/>
      <c r="M164" s="6"/>
      <c r="N164" s="7"/>
      <c r="O164" s="7"/>
      <c r="P164" s="4"/>
      <c r="Q164" s="4"/>
      <c r="R164" s="4"/>
      <c r="S164" s="9"/>
      <c r="T164" s="10"/>
      <c r="U164" s="9"/>
    </row>
    <row r="165" spans="1:21" s="202" customFormat="1" ht="12.75">
      <c r="A165" s="2"/>
      <c r="B165" s="2"/>
      <c r="C165" s="3"/>
      <c r="D165" s="3"/>
      <c r="E165" s="3"/>
      <c r="F165" s="4"/>
      <c r="G165" s="4"/>
      <c r="H165" s="5"/>
      <c r="I165" s="6"/>
      <c r="J165" s="7"/>
      <c r="K165" s="7"/>
      <c r="L165" s="6"/>
      <c r="M165" s="6"/>
      <c r="N165" s="7"/>
      <c r="O165" s="7"/>
      <c r="P165" s="4"/>
      <c r="Q165" s="4"/>
      <c r="R165" s="4"/>
      <c r="S165" s="9"/>
      <c r="T165" s="10"/>
      <c r="U165" s="9"/>
    </row>
    <row r="166" spans="1:21" s="202" customFormat="1" ht="12.75">
      <c r="A166" s="2"/>
      <c r="B166" s="2"/>
      <c r="C166" s="3"/>
      <c r="D166" s="3"/>
      <c r="E166" s="3"/>
      <c r="F166" s="4"/>
      <c r="G166" s="4"/>
      <c r="H166" s="5"/>
      <c r="I166" s="6"/>
      <c r="J166" s="7"/>
      <c r="K166" s="7"/>
      <c r="L166" s="6"/>
      <c r="M166" s="6"/>
      <c r="N166" s="7"/>
      <c r="O166" s="7"/>
      <c r="P166" s="4"/>
      <c r="Q166" s="4"/>
      <c r="R166" s="4"/>
      <c r="S166" s="9"/>
      <c r="T166" s="10"/>
      <c r="U166" s="9"/>
    </row>
    <row r="167" spans="1:21" s="202" customFormat="1" ht="12.75">
      <c r="A167" s="2"/>
      <c r="B167" s="2"/>
      <c r="C167" s="3"/>
      <c r="D167" s="3"/>
      <c r="E167" s="3"/>
      <c r="F167" s="4"/>
      <c r="G167" s="4"/>
      <c r="H167" s="5"/>
      <c r="I167" s="6"/>
      <c r="J167" s="7"/>
      <c r="K167" s="7"/>
      <c r="L167" s="6"/>
      <c r="M167" s="6"/>
      <c r="N167" s="7"/>
      <c r="O167" s="7"/>
      <c r="P167" s="4"/>
      <c r="Q167" s="4"/>
      <c r="R167" s="4"/>
      <c r="S167" s="9"/>
      <c r="T167" s="10"/>
      <c r="U167" s="9"/>
    </row>
    <row r="168" spans="1:21" s="202" customFormat="1" ht="12.75">
      <c r="A168" s="2"/>
      <c r="B168" s="2"/>
      <c r="C168" s="3"/>
      <c r="D168" s="3"/>
      <c r="E168" s="3"/>
      <c r="F168" s="4"/>
      <c r="G168" s="4"/>
      <c r="H168" s="5"/>
      <c r="I168" s="6"/>
      <c r="J168" s="7"/>
      <c r="K168" s="7"/>
      <c r="L168" s="6"/>
      <c r="M168" s="6"/>
      <c r="N168" s="7"/>
      <c r="O168" s="7"/>
      <c r="P168" s="4"/>
      <c r="Q168" s="4"/>
      <c r="R168" s="4"/>
      <c r="S168" s="9"/>
      <c r="T168" s="10"/>
      <c r="U168" s="9"/>
    </row>
    <row r="169" spans="1:21" s="202" customFormat="1" ht="12.75">
      <c r="A169" s="2"/>
      <c r="B169" s="2"/>
      <c r="C169" s="3"/>
      <c r="D169" s="3"/>
      <c r="E169" s="3"/>
      <c r="F169" s="4"/>
      <c r="G169" s="4"/>
      <c r="H169" s="5"/>
      <c r="I169" s="6"/>
      <c r="J169" s="7"/>
      <c r="K169" s="7"/>
      <c r="L169" s="6"/>
      <c r="M169" s="6"/>
      <c r="N169" s="7"/>
      <c r="O169" s="7"/>
      <c r="P169" s="4"/>
      <c r="Q169" s="4"/>
      <c r="R169" s="4"/>
      <c r="S169" s="9"/>
      <c r="T169" s="10"/>
      <c r="U169" s="9"/>
    </row>
    <row r="170" spans="1:21" s="202" customFormat="1" ht="12.75">
      <c r="A170" s="2"/>
      <c r="B170" s="2"/>
      <c r="C170" s="3"/>
      <c r="D170" s="3"/>
      <c r="E170" s="3"/>
      <c r="F170" s="4"/>
      <c r="G170" s="4"/>
      <c r="H170" s="5"/>
      <c r="I170" s="6"/>
      <c r="J170" s="7"/>
      <c r="K170" s="7"/>
      <c r="L170" s="6"/>
      <c r="M170" s="6"/>
      <c r="N170" s="7"/>
      <c r="O170" s="7"/>
      <c r="P170" s="4"/>
      <c r="Q170" s="4"/>
      <c r="R170" s="4"/>
      <c r="S170" s="9"/>
      <c r="T170" s="10"/>
      <c r="U170" s="9"/>
    </row>
    <row r="171" spans="1:21" s="202" customFormat="1" ht="12.75">
      <c r="A171" s="2"/>
      <c r="B171" s="2"/>
      <c r="C171" s="3"/>
      <c r="D171" s="3"/>
      <c r="E171" s="3"/>
      <c r="F171" s="4"/>
      <c r="G171" s="4"/>
      <c r="H171" s="5"/>
      <c r="I171" s="6"/>
      <c r="J171" s="7"/>
      <c r="K171" s="7"/>
      <c r="L171" s="6"/>
      <c r="M171" s="6"/>
      <c r="N171" s="7"/>
      <c r="O171" s="7"/>
      <c r="P171" s="4"/>
      <c r="Q171" s="4"/>
      <c r="R171" s="4"/>
      <c r="S171" s="9"/>
      <c r="T171" s="10"/>
      <c r="U171" s="9"/>
    </row>
    <row r="172" spans="1:21" s="202" customFormat="1" ht="12.75">
      <c r="A172" s="2"/>
      <c r="B172" s="2"/>
      <c r="C172" s="3"/>
      <c r="D172" s="3"/>
      <c r="E172" s="3"/>
      <c r="F172" s="4"/>
      <c r="G172" s="4"/>
      <c r="H172" s="5"/>
      <c r="I172" s="6"/>
      <c r="J172" s="7"/>
      <c r="K172" s="7"/>
      <c r="L172" s="6"/>
      <c r="M172" s="6"/>
      <c r="N172" s="7"/>
      <c r="O172" s="7"/>
      <c r="P172" s="4"/>
      <c r="Q172" s="4"/>
      <c r="R172" s="4"/>
      <c r="S172" s="9"/>
      <c r="T172" s="10"/>
      <c r="U172" s="9"/>
    </row>
    <row r="173" spans="1:21" s="202" customFormat="1" ht="12.75">
      <c r="A173" s="2"/>
      <c r="B173" s="2"/>
      <c r="C173" s="3"/>
      <c r="D173" s="3"/>
      <c r="E173" s="3"/>
      <c r="F173" s="4"/>
      <c r="G173" s="4"/>
      <c r="H173" s="5"/>
      <c r="I173" s="6"/>
      <c r="J173" s="7"/>
      <c r="K173" s="7"/>
      <c r="L173" s="6"/>
      <c r="M173" s="6"/>
      <c r="N173" s="7"/>
      <c r="O173" s="7"/>
      <c r="P173" s="4"/>
      <c r="Q173" s="4"/>
      <c r="R173" s="4"/>
      <c r="S173" s="9"/>
      <c r="T173" s="10"/>
      <c r="U173" s="9"/>
    </row>
    <row r="174" spans="1:21" s="202" customFormat="1" ht="12.75">
      <c r="A174" s="2"/>
      <c r="B174" s="2"/>
      <c r="C174" s="3"/>
      <c r="D174" s="3"/>
      <c r="E174" s="3"/>
      <c r="F174" s="4"/>
      <c r="G174" s="4"/>
      <c r="H174" s="5"/>
      <c r="I174" s="6"/>
      <c r="J174" s="7"/>
      <c r="K174" s="7"/>
      <c r="L174" s="6"/>
      <c r="M174" s="6"/>
      <c r="N174" s="7"/>
      <c r="O174" s="7"/>
      <c r="P174" s="4"/>
      <c r="Q174" s="4"/>
      <c r="R174" s="4"/>
      <c r="S174" s="9"/>
      <c r="T174" s="10"/>
      <c r="U174" s="9"/>
    </row>
    <row r="175" spans="1:21" s="202" customFormat="1" ht="12.75">
      <c r="A175" s="2"/>
      <c r="B175" s="2"/>
      <c r="C175" s="3"/>
      <c r="D175" s="3"/>
      <c r="E175" s="3"/>
      <c r="F175" s="4"/>
      <c r="G175" s="4"/>
      <c r="H175" s="5"/>
      <c r="I175" s="6"/>
      <c r="J175" s="7"/>
      <c r="K175" s="7"/>
      <c r="L175" s="6"/>
      <c r="M175" s="6"/>
      <c r="N175" s="7"/>
      <c r="O175" s="7"/>
      <c r="P175" s="4"/>
      <c r="Q175" s="4"/>
      <c r="R175" s="4"/>
      <c r="S175" s="9"/>
      <c r="T175" s="10"/>
      <c r="U175" s="9"/>
    </row>
    <row r="176" spans="1:21" s="202" customFormat="1" ht="12.75">
      <c r="A176" s="2"/>
      <c r="B176" s="2"/>
      <c r="C176" s="3"/>
      <c r="D176" s="3"/>
      <c r="E176" s="3"/>
      <c r="F176" s="4"/>
      <c r="G176" s="4"/>
      <c r="H176" s="5"/>
      <c r="I176" s="6"/>
      <c r="J176" s="7"/>
      <c r="K176" s="7"/>
      <c r="L176" s="6"/>
      <c r="M176" s="6"/>
      <c r="N176" s="7"/>
      <c r="O176" s="7"/>
      <c r="P176" s="4"/>
      <c r="Q176" s="4"/>
      <c r="R176" s="4"/>
      <c r="S176" s="9"/>
      <c r="T176" s="10"/>
      <c r="U176" s="9"/>
    </row>
    <row r="177" spans="1:21" s="202" customFormat="1" ht="12.75">
      <c r="A177" s="2"/>
      <c r="B177" s="2"/>
      <c r="C177" s="3"/>
      <c r="D177" s="3"/>
      <c r="E177" s="3"/>
      <c r="F177" s="4"/>
      <c r="G177" s="4"/>
      <c r="H177" s="5"/>
      <c r="I177" s="6"/>
      <c r="J177" s="7"/>
      <c r="K177" s="7"/>
      <c r="L177" s="6"/>
      <c r="M177" s="6"/>
      <c r="N177" s="7"/>
      <c r="O177" s="7"/>
      <c r="P177" s="4"/>
      <c r="Q177" s="4"/>
      <c r="R177" s="4"/>
      <c r="S177" s="9"/>
      <c r="T177" s="10"/>
      <c r="U177" s="9"/>
    </row>
    <row r="178" spans="1:21" s="202" customFormat="1" ht="12.75">
      <c r="A178" s="2"/>
      <c r="B178" s="2"/>
      <c r="C178" s="3"/>
      <c r="D178" s="3"/>
      <c r="E178" s="3"/>
      <c r="F178" s="4"/>
      <c r="G178" s="4"/>
      <c r="H178" s="5"/>
      <c r="I178" s="6"/>
      <c r="J178" s="7"/>
      <c r="K178" s="7"/>
      <c r="L178" s="6"/>
      <c r="M178" s="6"/>
      <c r="N178" s="7"/>
      <c r="O178" s="7"/>
      <c r="P178" s="4"/>
      <c r="Q178" s="4"/>
      <c r="R178" s="4"/>
      <c r="S178" s="9"/>
      <c r="T178" s="10"/>
      <c r="U178" s="9"/>
    </row>
    <row r="179" spans="1:21" s="202" customFormat="1" ht="12.75">
      <c r="A179" s="2"/>
      <c r="B179" s="2"/>
      <c r="C179" s="3"/>
      <c r="D179" s="3"/>
      <c r="E179" s="3"/>
      <c r="F179" s="4"/>
      <c r="G179" s="4"/>
      <c r="H179" s="5"/>
      <c r="I179" s="6"/>
      <c r="J179" s="7"/>
      <c r="K179" s="7"/>
      <c r="L179" s="6"/>
      <c r="M179" s="6"/>
      <c r="N179" s="7"/>
      <c r="O179" s="7"/>
      <c r="P179" s="4"/>
      <c r="Q179" s="4"/>
      <c r="R179" s="4"/>
      <c r="S179" s="9"/>
      <c r="T179" s="10"/>
      <c r="U179" s="9"/>
    </row>
    <row r="180" spans="1:21" s="202" customFormat="1" ht="12.75">
      <c r="A180" s="2"/>
      <c r="B180" s="2"/>
      <c r="C180" s="3"/>
      <c r="D180" s="3"/>
      <c r="E180" s="3"/>
      <c r="F180" s="4"/>
      <c r="G180" s="4"/>
      <c r="H180" s="5"/>
      <c r="I180" s="6"/>
      <c r="J180" s="7"/>
      <c r="K180" s="7"/>
      <c r="L180" s="6"/>
      <c r="M180" s="6"/>
      <c r="N180" s="7"/>
      <c r="O180" s="7"/>
      <c r="P180" s="4"/>
      <c r="Q180" s="4"/>
      <c r="R180" s="4"/>
      <c r="S180" s="9"/>
      <c r="T180" s="10"/>
      <c r="U180" s="9"/>
    </row>
    <row r="181" spans="1:21" s="202" customFormat="1" ht="12.75">
      <c r="A181" s="2"/>
      <c r="B181" s="2"/>
      <c r="C181" s="3"/>
      <c r="D181" s="3"/>
      <c r="E181" s="3"/>
      <c r="F181" s="4"/>
      <c r="G181" s="4"/>
      <c r="H181" s="5"/>
      <c r="I181" s="6"/>
      <c r="J181" s="7"/>
      <c r="K181" s="7"/>
      <c r="L181" s="6"/>
      <c r="M181" s="6"/>
      <c r="N181" s="7"/>
      <c r="O181" s="7"/>
      <c r="P181" s="4"/>
      <c r="Q181" s="4"/>
      <c r="R181" s="4"/>
      <c r="S181" s="9"/>
      <c r="T181" s="10"/>
      <c r="U181" s="9"/>
    </row>
    <row r="182" spans="1:21" s="202" customFormat="1" ht="12.75">
      <c r="A182" s="2"/>
      <c r="B182" s="2"/>
      <c r="C182" s="3"/>
      <c r="D182" s="3"/>
      <c r="E182" s="3"/>
      <c r="F182" s="4"/>
      <c r="G182" s="4"/>
      <c r="H182" s="5"/>
      <c r="I182" s="6"/>
      <c r="J182" s="7"/>
      <c r="K182" s="7"/>
      <c r="L182" s="6"/>
      <c r="M182" s="6"/>
      <c r="N182" s="7"/>
      <c r="O182" s="7"/>
      <c r="P182" s="4"/>
      <c r="Q182" s="4"/>
      <c r="R182" s="4"/>
      <c r="S182" s="9"/>
      <c r="T182" s="10"/>
      <c r="U182" s="9"/>
    </row>
    <row r="183" spans="1:21" s="202" customFormat="1" ht="12.75">
      <c r="A183" s="2"/>
      <c r="B183" s="2"/>
      <c r="C183" s="3"/>
      <c r="D183" s="3"/>
      <c r="E183" s="3"/>
      <c r="F183" s="4"/>
      <c r="G183" s="4"/>
      <c r="H183" s="5"/>
      <c r="I183" s="6"/>
      <c r="J183" s="7"/>
      <c r="K183" s="7"/>
      <c r="L183" s="6"/>
      <c r="M183" s="6"/>
      <c r="N183" s="7"/>
      <c r="O183" s="7"/>
      <c r="P183" s="4"/>
      <c r="Q183" s="4"/>
      <c r="R183" s="4"/>
      <c r="S183" s="9"/>
      <c r="T183" s="10"/>
      <c r="U183" s="9"/>
    </row>
    <row r="184" spans="1:21" s="202" customFormat="1" ht="12.75">
      <c r="A184" s="2"/>
      <c r="B184" s="2"/>
      <c r="C184" s="3"/>
      <c r="D184" s="3"/>
      <c r="E184" s="3"/>
      <c r="F184" s="4"/>
      <c r="G184" s="4"/>
      <c r="H184" s="5"/>
      <c r="I184" s="6"/>
      <c r="J184" s="7"/>
      <c r="K184" s="7"/>
      <c r="L184" s="6"/>
      <c r="M184" s="6"/>
      <c r="N184" s="7"/>
      <c r="O184" s="7"/>
      <c r="P184" s="4"/>
      <c r="Q184" s="4"/>
      <c r="R184" s="4"/>
      <c r="S184" s="9"/>
      <c r="T184" s="10"/>
      <c r="U184" s="9"/>
    </row>
    <row r="185" spans="1:21" s="202" customFormat="1" ht="12.75">
      <c r="A185" s="2"/>
      <c r="B185" s="2"/>
      <c r="C185" s="3"/>
      <c r="D185" s="3"/>
      <c r="E185" s="3"/>
      <c r="F185" s="4"/>
      <c r="G185" s="4"/>
      <c r="H185" s="5"/>
      <c r="I185" s="6"/>
      <c r="J185" s="7"/>
      <c r="K185" s="7"/>
      <c r="L185" s="6"/>
      <c r="M185" s="6"/>
      <c r="N185" s="7"/>
      <c r="O185" s="7"/>
      <c r="P185" s="4"/>
      <c r="Q185" s="4"/>
      <c r="R185" s="4"/>
      <c r="S185" s="9"/>
      <c r="T185" s="10"/>
      <c r="U185" s="9"/>
    </row>
    <row r="186" spans="1:21" s="202" customFormat="1" ht="12.75">
      <c r="A186" s="2"/>
      <c r="B186" s="2"/>
      <c r="C186" s="3"/>
      <c r="D186" s="3"/>
      <c r="E186" s="3"/>
      <c r="F186" s="4"/>
      <c r="G186" s="4"/>
      <c r="H186" s="5"/>
      <c r="I186" s="6"/>
      <c r="J186" s="7"/>
      <c r="K186" s="7"/>
      <c r="L186" s="6"/>
      <c r="M186" s="6"/>
      <c r="N186" s="7"/>
      <c r="O186" s="7"/>
      <c r="P186" s="4"/>
      <c r="Q186" s="4"/>
      <c r="R186" s="4"/>
      <c r="S186" s="9"/>
      <c r="T186" s="10"/>
      <c r="U186" s="9"/>
    </row>
    <row r="187" spans="1:21" s="202" customFormat="1" ht="12.75">
      <c r="A187" s="2"/>
      <c r="B187" s="2"/>
      <c r="C187" s="3"/>
      <c r="D187" s="3"/>
      <c r="E187" s="3"/>
      <c r="F187" s="4"/>
      <c r="G187" s="4"/>
      <c r="H187" s="5"/>
      <c r="I187" s="6"/>
      <c r="J187" s="7"/>
      <c r="K187" s="7"/>
      <c r="L187" s="6"/>
      <c r="M187" s="6"/>
      <c r="N187" s="7"/>
      <c r="O187" s="7"/>
      <c r="P187" s="4"/>
      <c r="Q187" s="4"/>
      <c r="R187" s="4"/>
      <c r="S187" s="9"/>
      <c r="T187" s="10"/>
      <c r="U187" s="9"/>
    </row>
    <row r="188" spans="1:21" s="202" customFormat="1" ht="12.75">
      <c r="A188" s="2"/>
      <c r="B188" s="2"/>
      <c r="C188" s="3"/>
      <c r="D188" s="3"/>
      <c r="E188" s="3"/>
      <c r="F188" s="4"/>
      <c r="G188" s="4"/>
      <c r="H188" s="5"/>
      <c r="I188" s="6"/>
      <c r="J188" s="7"/>
      <c r="K188" s="7"/>
      <c r="L188" s="6"/>
      <c r="M188" s="6"/>
      <c r="N188" s="7"/>
      <c r="O188" s="7"/>
      <c r="P188" s="4"/>
      <c r="Q188" s="4"/>
      <c r="R188" s="4"/>
      <c r="S188" s="9"/>
      <c r="T188" s="10"/>
      <c r="U188" s="9"/>
    </row>
    <row r="189" spans="1:21" s="202" customFormat="1" ht="12.75">
      <c r="A189" s="2"/>
      <c r="B189" s="2"/>
      <c r="C189" s="3"/>
      <c r="D189" s="3"/>
      <c r="E189" s="3"/>
      <c r="F189" s="4"/>
      <c r="G189" s="4"/>
      <c r="H189" s="5"/>
      <c r="I189" s="6"/>
      <c r="J189" s="7"/>
      <c r="K189" s="7"/>
      <c r="L189" s="6"/>
      <c r="M189" s="6"/>
      <c r="N189" s="7"/>
      <c r="O189" s="7"/>
      <c r="P189" s="4"/>
      <c r="Q189" s="4"/>
      <c r="R189" s="4"/>
      <c r="S189" s="9"/>
      <c r="T189" s="10"/>
      <c r="U189" s="9"/>
    </row>
    <row r="190" spans="1:21" s="202" customFormat="1" ht="12.75">
      <c r="A190" s="2"/>
      <c r="B190" s="2"/>
      <c r="C190" s="3"/>
      <c r="D190" s="3"/>
      <c r="E190" s="3"/>
      <c r="F190" s="4"/>
      <c r="G190" s="4"/>
      <c r="H190" s="5"/>
      <c r="I190" s="6"/>
      <c r="J190" s="7"/>
      <c r="K190" s="7"/>
      <c r="L190" s="6"/>
      <c r="M190" s="6"/>
      <c r="N190" s="7"/>
      <c r="O190" s="7"/>
      <c r="P190" s="4"/>
      <c r="Q190" s="4"/>
      <c r="R190" s="4"/>
      <c r="S190" s="9"/>
      <c r="T190" s="10"/>
      <c r="U190" s="9"/>
    </row>
    <row r="191" spans="1:21" s="202" customFormat="1" ht="12.75">
      <c r="A191" s="2"/>
      <c r="B191" s="2"/>
      <c r="C191" s="3"/>
      <c r="D191" s="3"/>
      <c r="E191" s="3"/>
      <c r="F191" s="4"/>
      <c r="G191" s="4"/>
      <c r="H191" s="5"/>
      <c r="I191" s="6"/>
      <c r="J191" s="7"/>
      <c r="K191" s="7"/>
      <c r="L191" s="6"/>
      <c r="M191" s="6"/>
      <c r="N191" s="7"/>
      <c r="O191" s="7"/>
      <c r="P191" s="4"/>
      <c r="Q191" s="4"/>
      <c r="R191" s="4"/>
      <c r="S191" s="9"/>
      <c r="T191" s="10"/>
      <c r="U191" s="9"/>
    </row>
    <row r="192" spans="1:21" s="202" customFormat="1" ht="12.75">
      <c r="A192" s="2"/>
      <c r="B192" s="2"/>
      <c r="C192" s="3"/>
      <c r="D192" s="3"/>
      <c r="E192" s="3"/>
      <c r="F192" s="4"/>
      <c r="G192" s="4"/>
      <c r="H192" s="5"/>
      <c r="I192" s="6"/>
      <c r="J192" s="7"/>
      <c r="K192" s="7"/>
      <c r="L192" s="6"/>
      <c r="M192" s="6"/>
      <c r="N192" s="7"/>
      <c r="O192" s="7"/>
      <c r="P192" s="4"/>
      <c r="Q192" s="4"/>
      <c r="R192" s="4"/>
      <c r="S192" s="9"/>
      <c r="T192" s="10"/>
      <c r="U192" s="9"/>
    </row>
    <row r="193" spans="1:21" s="202" customFormat="1" ht="12.75">
      <c r="A193" s="2"/>
      <c r="B193" s="2"/>
      <c r="C193" s="3"/>
      <c r="D193" s="3"/>
      <c r="E193" s="3"/>
      <c r="F193" s="4"/>
      <c r="G193" s="4"/>
      <c r="H193" s="5"/>
      <c r="I193" s="6"/>
      <c r="J193" s="7"/>
      <c r="K193" s="7"/>
      <c r="L193" s="6"/>
      <c r="M193" s="6"/>
      <c r="N193" s="7"/>
      <c r="O193" s="7"/>
      <c r="P193" s="4"/>
      <c r="Q193" s="4"/>
      <c r="R193" s="4"/>
      <c r="S193" s="9"/>
      <c r="T193" s="10"/>
      <c r="U193" s="9"/>
    </row>
    <row r="194" spans="1:21" s="202" customFormat="1" ht="12.75">
      <c r="A194" s="2"/>
      <c r="B194" s="2"/>
      <c r="C194" s="3"/>
      <c r="D194" s="3"/>
      <c r="E194" s="3"/>
      <c r="F194" s="4"/>
      <c r="G194" s="4"/>
      <c r="H194" s="5"/>
      <c r="I194" s="6"/>
      <c r="J194" s="7"/>
      <c r="K194" s="7"/>
      <c r="L194" s="6"/>
      <c r="M194" s="6"/>
      <c r="N194" s="7"/>
      <c r="O194" s="7"/>
      <c r="P194" s="4"/>
      <c r="Q194" s="4"/>
      <c r="R194" s="4"/>
      <c r="S194" s="9"/>
      <c r="T194" s="10"/>
      <c r="U194" s="9"/>
    </row>
    <row r="195" spans="1:21" s="202" customFormat="1" ht="12.75">
      <c r="A195" s="2"/>
      <c r="B195" s="2"/>
      <c r="C195" s="3"/>
      <c r="D195" s="3"/>
      <c r="E195" s="3"/>
      <c r="F195" s="4"/>
      <c r="G195" s="4"/>
      <c r="H195" s="5"/>
      <c r="I195" s="6"/>
      <c r="J195" s="7"/>
      <c r="K195" s="7"/>
      <c r="L195" s="6"/>
      <c r="M195" s="6"/>
      <c r="N195" s="7"/>
      <c r="O195" s="7"/>
      <c r="P195" s="4"/>
      <c r="Q195" s="4"/>
      <c r="R195" s="4"/>
      <c r="S195" s="9"/>
      <c r="T195" s="10"/>
      <c r="U195" s="9"/>
    </row>
    <row r="196" spans="1:21" s="202" customFormat="1" ht="12.75">
      <c r="A196" s="2"/>
      <c r="B196" s="2"/>
      <c r="C196" s="3"/>
      <c r="D196" s="3"/>
      <c r="E196" s="3"/>
      <c r="F196" s="4"/>
      <c r="G196" s="4"/>
      <c r="H196" s="5"/>
      <c r="I196" s="6"/>
      <c r="J196" s="7"/>
      <c r="K196" s="7"/>
      <c r="L196" s="6"/>
      <c r="M196" s="6"/>
      <c r="N196" s="7"/>
      <c r="O196" s="7"/>
      <c r="P196" s="4"/>
      <c r="Q196" s="4"/>
      <c r="R196" s="4"/>
      <c r="S196" s="9"/>
      <c r="T196" s="10"/>
      <c r="U196" s="9"/>
    </row>
    <row r="197" spans="1:21" s="202" customFormat="1" ht="12.75">
      <c r="A197" s="2"/>
      <c r="B197" s="2"/>
      <c r="C197" s="3"/>
      <c r="D197" s="3"/>
      <c r="E197" s="3"/>
      <c r="F197" s="4"/>
      <c r="G197" s="4"/>
      <c r="H197" s="5"/>
      <c r="I197" s="6"/>
      <c r="J197" s="7"/>
      <c r="K197" s="7"/>
      <c r="L197" s="6"/>
      <c r="M197" s="6"/>
      <c r="N197" s="7"/>
      <c r="O197" s="7"/>
      <c r="P197" s="4"/>
      <c r="Q197" s="4"/>
      <c r="R197" s="4"/>
      <c r="S197" s="9"/>
      <c r="T197" s="10"/>
      <c r="U197" s="9"/>
    </row>
    <row r="198" spans="1:21" s="202" customFormat="1" ht="12.75">
      <c r="A198" s="2"/>
      <c r="B198" s="2"/>
      <c r="C198" s="3"/>
      <c r="D198" s="3"/>
      <c r="E198" s="3"/>
      <c r="F198" s="4"/>
      <c r="G198" s="4"/>
      <c r="H198" s="5"/>
      <c r="I198" s="6"/>
      <c r="J198" s="7"/>
      <c r="K198" s="7"/>
      <c r="L198" s="6"/>
      <c r="M198" s="6"/>
      <c r="N198" s="7"/>
      <c r="O198" s="7"/>
      <c r="P198" s="4"/>
      <c r="Q198" s="4"/>
      <c r="R198" s="4"/>
      <c r="S198" s="9"/>
      <c r="T198" s="10"/>
      <c r="U198" s="9"/>
    </row>
    <row r="199" spans="1:21" s="202" customFormat="1" ht="12.75">
      <c r="A199" s="2"/>
      <c r="B199" s="2"/>
      <c r="C199" s="3"/>
      <c r="D199" s="3"/>
      <c r="E199" s="3"/>
      <c r="F199" s="4"/>
      <c r="G199" s="4"/>
      <c r="H199" s="5"/>
      <c r="I199" s="6"/>
      <c r="J199" s="7"/>
      <c r="K199" s="7"/>
      <c r="L199" s="6"/>
      <c r="M199" s="6"/>
      <c r="N199" s="7"/>
      <c r="O199" s="7"/>
      <c r="P199" s="4"/>
      <c r="Q199" s="4"/>
      <c r="R199" s="4"/>
      <c r="S199" s="9"/>
      <c r="T199" s="10"/>
      <c r="U199" s="9"/>
    </row>
  </sheetData>
  <sheetProtection/>
  <mergeCells count="14">
    <mergeCell ref="B108:D108"/>
    <mergeCell ref="B107:D107"/>
    <mergeCell ref="N1:U1"/>
    <mergeCell ref="B110:S110"/>
    <mergeCell ref="A6:T6"/>
    <mergeCell ref="A7:T7"/>
    <mergeCell ref="A8:T8"/>
    <mergeCell ref="L11:S11"/>
    <mergeCell ref="A11:A12"/>
    <mergeCell ref="B11:B12"/>
    <mergeCell ref="T11:T12"/>
    <mergeCell ref="C11:K11"/>
    <mergeCell ref="A10:T10"/>
    <mergeCell ref="U11:U12"/>
  </mergeCells>
  <printOptions/>
  <pageMargins left="0.16" right="0.16" top="0.79" bottom="0.55" header="0.5" footer="0.5"/>
  <pageSetup horizontalDpi="600" verticalDpi="600" orientation="landscape" paperSize="9" scale="98" r:id="rId1"/>
  <rowBreaks count="1" manualBreakCount="1">
    <brk id="132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61">
      <selection activeCell="H80" sqref="H80"/>
    </sheetView>
  </sheetViews>
  <sheetFormatPr defaultColWidth="9.140625" defaultRowHeight="12.75"/>
  <cols>
    <col min="1" max="1" width="5.7109375" style="0" customWidth="1"/>
    <col min="2" max="2" width="20.57421875" style="202" customWidth="1"/>
    <col min="3" max="7" width="7.7109375" style="202" customWidth="1"/>
    <col min="8" max="8" width="9.7109375" style="202" customWidth="1"/>
    <col min="9" max="13" width="7.7109375" style="202" customWidth="1"/>
    <col min="14" max="14" width="9.7109375" style="202" customWidth="1"/>
    <col min="15" max="19" width="7.7109375" style="202" customWidth="1"/>
  </cols>
  <sheetData>
    <row r="1" spans="13:19" ht="102.75" customHeight="1">
      <c r="M1" s="1011" t="s">
        <v>1250</v>
      </c>
      <c r="N1" s="1012"/>
      <c r="O1" s="1012"/>
      <c r="P1" s="1012"/>
      <c r="Q1" s="1012"/>
      <c r="R1" s="1012"/>
      <c r="S1" s="1012"/>
    </row>
    <row r="2" spans="1:19" ht="15.75">
      <c r="A2" s="948" t="s">
        <v>685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8"/>
      <c r="N2" s="13"/>
      <c r="O2" s="13"/>
      <c r="P2" s="13"/>
      <c r="Q2" s="13"/>
      <c r="R2" s="13"/>
      <c r="S2" s="13"/>
    </row>
    <row r="3" spans="1:19" ht="15.75">
      <c r="A3" s="948" t="s">
        <v>802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8"/>
      <c r="N3" s="13"/>
      <c r="O3" s="13"/>
      <c r="P3" s="13"/>
      <c r="Q3" s="13"/>
      <c r="R3" s="13"/>
      <c r="S3" s="13"/>
    </row>
    <row r="4" spans="1:19" ht="15.75">
      <c r="A4" s="948" t="s">
        <v>803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11"/>
      <c r="N4" s="13"/>
      <c r="O4" s="13"/>
      <c r="P4" s="13"/>
      <c r="Q4" s="13"/>
      <c r="R4" s="13"/>
      <c r="S4" s="13"/>
    </row>
    <row r="5" spans="1:19" ht="15.75">
      <c r="A5" s="949" t="s">
        <v>109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8"/>
      <c r="N5" s="230"/>
      <c r="O5" s="230"/>
      <c r="P5" s="230"/>
      <c r="Q5" s="230"/>
      <c r="R5" s="230"/>
      <c r="S5" s="230"/>
    </row>
    <row r="6" spans="1:19" ht="24.75" customHeight="1" thickBot="1">
      <c r="A6" s="1013" t="s">
        <v>801</v>
      </c>
      <c r="B6" s="1013"/>
      <c r="C6" s="1013"/>
      <c r="D6" s="1013"/>
      <c r="E6" s="1013"/>
      <c r="F6" s="1014"/>
      <c r="G6" s="1014"/>
      <c r="H6" s="1014"/>
      <c r="I6" s="1014"/>
      <c r="J6" s="1014"/>
      <c r="K6" s="1014"/>
      <c r="L6" s="1014"/>
      <c r="M6" s="1014"/>
      <c r="N6" s="994"/>
      <c r="O6" s="994"/>
      <c r="P6" s="994"/>
      <c r="Q6" s="994"/>
      <c r="R6" s="994"/>
      <c r="S6" s="994"/>
    </row>
    <row r="7" spans="1:19" ht="24.75" customHeight="1" thickBot="1">
      <c r="A7" s="1015" t="s">
        <v>688</v>
      </c>
      <c r="B7" s="1017" t="s">
        <v>804</v>
      </c>
      <c r="C7" s="1019" t="s">
        <v>153</v>
      </c>
      <c r="D7" s="1020"/>
      <c r="E7" s="1020"/>
      <c r="F7" s="1021"/>
      <c r="G7" s="1022"/>
      <c r="H7" s="1020" t="s">
        <v>154</v>
      </c>
      <c r="I7" s="1023"/>
      <c r="J7" s="1023"/>
      <c r="K7" s="1023"/>
      <c r="L7" s="1023"/>
      <c r="M7" s="1024" t="s">
        <v>806</v>
      </c>
      <c r="N7" s="1019" t="s">
        <v>807</v>
      </c>
      <c r="O7" s="1026"/>
      <c r="P7" s="1026"/>
      <c r="Q7" s="1026"/>
      <c r="R7" s="1026"/>
      <c r="S7" s="1027"/>
    </row>
    <row r="8" spans="1:19" ht="68.25" customHeight="1" thickBot="1">
      <c r="A8" s="1016"/>
      <c r="B8" s="1018"/>
      <c r="C8" s="679" t="s">
        <v>808</v>
      </c>
      <c r="D8" s="680" t="s">
        <v>809</v>
      </c>
      <c r="E8" s="680" t="s">
        <v>810</v>
      </c>
      <c r="F8" s="680" t="s">
        <v>709</v>
      </c>
      <c r="G8" s="681" t="s">
        <v>811</v>
      </c>
      <c r="H8" s="682" t="s">
        <v>812</v>
      </c>
      <c r="I8" s="235" t="s">
        <v>809</v>
      </c>
      <c r="J8" s="235" t="s">
        <v>810</v>
      </c>
      <c r="K8" s="235" t="s">
        <v>709</v>
      </c>
      <c r="L8" s="683" t="s">
        <v>811</v>
      </c>
      <c r="M8" s="1025"/>
      <c r="N8" s="682" t="s">
        <v>812</v>
      </c>
      <c r="O8" s="235" t="s">
        <v>809</v>
      </c>
      <c r="P8" s="800" t="s">
        <v>813</v>
      </c>
      <c r="Q8" s="235" t="s">
        <v>810</v>
      </c>
      <c r="R8" s="235" t="s">
        <v>659</v>
      </c>
      <c r="S8" s="684" t="s">
        <v>811</v>
      </c>
    </row>
    <row r="9" spans="1:19" ht="15.75">
      <c r="A9" s="236"/>
      <c r="B9" s="685" t="s">
        <v>814</v>
      </c>
      <c r="D9" s="686"/>
      <c r="E9" s="687" t="s">
        <v>815</v>
      </c>
      <c r="F9" s="243"/>
      <c r="G9" s="688"/>
      <c r="H9" s="689"/>
      <c r="I9" s="237"/>
      <c r="J9" s="237"/>
      <c r="K9" s="237"/>
      <c r="L9" s="690"/>
      <c r="M9" s="691"/>
      <c r="N9" s="766"/>
      <c r="O9" s="237"/>
      <c r="P9" s="690"/>
      <c r="Q9" s="690"/>
      <c r="R9" s="690"/>
      <c r="S9" s="692"/>
    </row>
    <row r="10" spans="1:19" ht="45" customHeight="1">
      <c r="A10" s="238">
        <v>1</v>
      </c>
      <c r="B10" s="257" t="s">
        <v>816</v>
      </c>
      <c r="C10" s="258">
        <v>108.23</v>
      </c>
      <c r="D10" s="240">
        <v>260.8</v>
      </c>
      <c r="E10" s="241"/>
      <c r="F10" s="241"/>
      <c r="G10" s="256">
        <f>C10+F10</f>
        <v>108.23</v>
      </c>
      <c r="H10" s="693">
        <v>102.44</v>
      </c>
      <c r="I10" s="240">
        <v>236.68</v>
      </c>
      <c r="J10" s="240"/>
      <c r="K10" s="240"/>
      <c r="L10" s="259">
        <f>H10</f>
        <v>102.44</v>
      </c>
      <c r="M10" s="694"/>
      <c r="N10" s="258">
        <f>H10</f>
        <v>102.44</v>
      </c>
      <c r="O10" s="240">
        <f>I10</f>
        <v>236.68</v>
      </c>
      <c r="P10" s="259">
        <f>O10*0.060458</f>
        <v>14.30919944</v>
      </c>
      <c r="Q10" s="259"/>
      <c r="R10" s="259"/>
      <c r="S10" s="256">
        <f>N10+R10</f>
        <v>102.44</v>
      </c>
    </row>
    <row r="11" spans="1:19" ht="34.5" customHeight="1">
      <c r="A11" s="238">
        <v>2</v>
      </c>
      <c r="B11" s="257" t="s">
        <v>817</v>
      </c>
      <c r="C11" s="258">
        <v>342.67</v>
      </c>
      <c r="D11" s="240">
        <v>484.95</v>
      </c>
      <c r="E11" s="241"/>
      <c r="F11" s="241"/>
      <c r="G11" s="256">
        <f>C11+F11</f>
        <v>342.67</v>
      </c>
      <c r="H11" s="693">
        <v>315.12</v>
      </c>
      <c r="I11" s="240">
        <v>333.76</v>
      </c>
      <c r="J11" s="240"/>
      <c r="K11" s="240"/>
      <c r="L11" s="259">
        <f>H11</f>
        <v>315.12</v>
      </c>
      <c r="M11" s="694"/>
      <c r="N11" s="258">
        <f>H11</f>
        <v>315.12</v>
      </c>
      <c r="O11" s="240">
        <f>I11</f>
        <v>333.76</v>
      </c>
      <c r="P11" s="259">
        <f>O11*0.060458</f>
        <v>20.17846208</v>
      </c>
      <c r="Q11" s="259"/>
      <c r="R11" s="259"/>
      <c r="S11" s="256">
        <f>N11+R11</f>
        <v>315.12</v>
      </c>
    </row>
    <row r="12" spans="1:19" ht="15.75">
      <c r="A12" s="242"/>
      <c r="B12" s="695"/>
      <c r="C12" s="687"/>
      <c r="D12" s="686"/>
      <c r="E12" s="696" t="s">
        <v>818</v>
      </c>
      <c r="F12" s="243"/>
      <c r="G12" s="688"/>
      <c r="H12" s="697"/>
      <c r="I12" s="243"/>
      <c r="J12" s="243"/>
      <c r="K12" s="243"/>
      <c r="L12" s="695"/>
      <c r="M12" s="691"/>
      <c r="N12" s="767"/>
      <c r="O12" s="243"/>
      <c r="P12" s="695"/>
      <c r="Q12" s="695"/>
      <c r="R12" s="695"/>
      <c r="S12" s="688"/>
    </row>
    <row r="13" spans="1:19" ht="34.5" customHeight="1">
      <c r="A13" s="238">
        <v>3</v>
      </c>
      <c r="B13" s="698" t="s">
        <v>819</v>
      </c>
      <c r="C13" s="258">
        <v>93.58</v>
      </c>
      <c r="D13" s="241"/>
      <c r="E13" s="240">
        <v>130</v>
      </c>
      <c r="F13" s="240">
        <f>E13*0.060458</f>
        <v>7.85954</v>
      </c>
      <c r="G13" s="256">
        <f>C13+F13</f>
        <v>101.43954</v>
      </c>
      <c r="H13" s="693">
        <v>74.76</v>
      </c>
      <c r="I13" s="240">
        <v>29.32</v>
      </c>
      <c r="J13" s="240">
        <v>20.85</v>
      </c>
      <c r="K13" s="240">
        <f>J13*0.060458</f>
        <v>1.2605493</v>
      </c>
      <c r="L13" s="259">
        <f>H13+K13</f>
        <v>76.0205493</v>
      </c>
      <c r="M13" s="694"/>
      <c r="N13" s="258">
        <f>H13</f>
        <v>74.76</v>
      </c>
      <c r="O13" s="240">
        <f>I13</f>
        <v>29.32</v>
      </c>
      <c r="P13" s="259">
        <f>O13*0.060458</f>
        <v>1.77262856</v>
      </c>
      <c r="Q13" s="240">
        <f>J13</f>
        <v>20.85</v>
      </c>
      <c r="R13" s="259">
        <f>Q13*0.060458</f>
        <v>1.2605493</v>
      </c>
      <c r="S13" s="256">
        <f>N13+R13</f>
        <v>76.0205493</v>
      </c>
    </row>
    <row r="14" spans="1:19" ht="15.75">
      <c r="A14" s="242"/>
      <c r="B14" s="695"/>
      <c r="C14" s="687"/>
      <c r="D14" s="686"/>
      <c r="E14" s="696" t="s">
        <v>820</v>
      </c>
      <c r="F14" s="243"/>
      <c r="G14" s="688"/>
      <c r="H14" s="697"/>
      <c r="I14" s="243"/>
      <c r="J14" s="243"/>
      <c r="K14" s="243"/>
      <c r="L14" s="695"/>
      <c r="M14" s="691"/>
      <c r="N14" s="767"/>
      <c r="O14" s="243"/>
      <c r="P14" s="695"/>
      <c r="Q14" s="695"/>
      <c r="R14" s="695"/>
      <c r="S14" s="688"/>
    </row>
    <row r="15" spans="1:19" ht="21.75" customHeight="1">
      <c r="A15" s="238">
        <v>4</v>
      </c>
      <c r="B15" s="698" t="s">
        <v>821</v>
      </c>
      <c r="C15" s="258">
        <v>19.47</v>
      </c>
      <c r="D15" s="241"/>
      <c r="E15" s="241"/>
      <c r="F15" s="241"/>
      <c r="G15" s="256">
        <f>C15+F15</f>
        <v>19.47</v>
      </c>
      <c r="H15" s="693">
        <v>19.92</v>
      </c>
      <c r="I15" s="240"/>
      <c r="J15" s="240"/>
      <c r="K15" s="240"/>
      <c r="L15" s="259">
        <f>H15</f>
        <v>19.92</v>
      </c>
      <c r="M15" s="694"/>
      <c r="N15" s="258">
        <f>H15</f>
        <v>19.92</v>
      </c>
      <c r="O15" s="240"/>
      <c r="P15" s="259"/>
      <c r="Q15" s="259"/>
      <c r="R15" s="259">
        <f>O15*0.060458</f>
        <v>0</v>
      </c>
      <c r="S15" s="256">
        <f>N15+R15</f>
        <v>19.92</v>
      </c>
    </row>
    <row r="16" spans="1:19" s="248" customFormat="1" ht="21.75" customHeight="1">
      <c r="A16" s="785"/>
      <c r="B16" s="786" t="s">
        <v>822</v>
      </c>
      <c r="C16" s="787">
        <f aca="true" t="shared" si="0" ref="C16:K16">C10+C11+C13+C15</f>
        <v>563.95</v>
      </c>
      <c r="D16" s="788">
        <f t="shared" si="0"/>
        <v>745.75</v>
      </c>
      <c r="E16" s="788">
        <f t="shared" si="0"/>
        <v>130</v>
      </c>
      <c r="F16" s="788">
        <f t="shared" si="0"/>
        <v>7.85954</v>
      </c>
      <c r="G16" s="789">
        <f t="shared" si="0"/>
        <v>571.8095400000001</v>
      </c>
      <c r="H16" s="790">
        <f t="shared" si="0"/>
        <v>512.24</v>
      </c>
      <c r="I16" s="790">
        <f t="shared" si="0"/>
        <v>599.7600000000001</v>
      </c>
      <c r="J16" s="790">
        <f t="shared" si="0"/>
        <v>20.85</v>
      </c>
      <c r="K16" s="790">
        <f t="shared" si="0"/>
        <v>1.2605493</v>
      </c>
      <c r="L16" s="791">
        <f>L10+L11+L13+L15</f>
        <v>513.5005493</v>
      </c>
      <c r="M16" s="247"/>
      <c r="N16" s="792">
        <f>N10+N11+N13+N15</f>
        <v>512.24</v>
      </c>
      <c r="O16" s="793">
        <f>O10+O11+O13+O15</f>
        <v>599.7600000000001</v>
      </c>
      <c r="P16" s="793">
        <f>P10+P11+P13+P15</f>
        <v>36.260290080000004</v>
      </c>
      <c r="Q16" s="794"/>
      <c r="R16" s="794">
        <f>R10+R11+R13+R15</f>
        <v>1.2605493</v>
      </c>
      <c r="S16" s="795">
        <f>S10+S11+S13+S15</f>
        <v>513.5005493</v>
      </c>
    </row>
    <row r="17" spans="1:19" s="248" customFormat="1" ht="21.75" customHeight="1">
      <c r="A17" s="244"/>
      <c r="B17" s="704" t="s">
        <v>823</v>
      </c>
      <c r="C17" s="699"/>
      <c r="D17" s="701"/>
      <c r="E17" s="701"/>
      <c r="F17" s="701"/>
      <c r="G17" s="703"/>
      <c r="H17" s="245"/>
      <c r="I17" s="245"/>
      <c r="J17" s="245"/>
      <c r="K17" s="245"/>
      <c r="L17" s="246"/>
      <c r="M17" s="700"/>
      <c r="N17" s="768">
        <f>N16-P16</f>
        <v>475.97970992</v>
      </c>
      <c r="O17" s="701"/>
      <c r="P17" s="702"/>
      <c r="Q17" s="702"/>
      <c r="R17" s="702">
        <f>P16+R16</f>
        <v>37.520839380000005</v>
      </c>
      <c r="S17" s="703">
        <f>N17+R17</f>
        <v>513.5005493</v>
      </c>
    </row>
    <row r="18" spans="1:19" ht="15.75">
      <c r="A18" s="242"/>
      <c r="B18" s="695"/>
      <c r="C18" s="687"/>
      <c r="D18" s="686"/>
      <c r="E18" s="686" t="s">
        <v>824</v>
      </c>
      <c r="F18" s="243"/>
      <c r="G18" s="688"/>
      <c r="H18" s="697"/>
      <c r="I18" s="243"/>
      <c r="J18" s="243"/>
      <c r="K18" s="243"/>
      <c r="L18" s="695"/>
      <c r="M18" s="691"/>
      <c r="N18" s="814"/>
      <c r="O18" s="243"/>
      <c r="P18" s="695"/>
      <c r="Q18" s="695"/>
      <c r="R18" s="695"/>
      <c r="S18" s="688"/>
    </row>
    <row r="19" spans="1:19" ht="21.75" customHeight="1">
      <c r="A19" s="238">
        <v>5</v>
      </c>
      <c r="B19" s="257" t="s">
        <v>825</v>
      </c>
      <c r="C19" s="258">
        <v>535.87</v>
      </c>
      <c r="D19" s="240">
        <v>354.68</v>
      </c>
      <c r="E19" s="241"/>
      <c r="F19" s="240"/>
      <c r="G19" s="256">
        <f>C19+F19</f>
        <v>535.87</v>
      </c>
      <c r="H19" s="693">
        <v>651.28</v>
      </c>
      <c r="I19" s="240">
        <v>198.02</v>
      </c>
      <c r="J19" s="240"/>
      <c r="K19" s="240">
        <f>J19*0.060458</f>
        <v>0</v>
      </c>
      <c r="L19" s="259">
        <f>H19</f>
        <v>651.28</v>
      </c>
      <c r="M19" s="694"/>
      <c r="N19" s="258">
        <v>651.28</v>
      </c>
      <c r="O19" s="240">
        <v>198.02</v>
      </c>
      <c r="P19" s="259">
        <f>O19*0.060458</f>
        <v>11.97189316</v>
      </c>
      <c r="Q19" s="240"/>
      <c r="R19" s="240">
        <f>Q19*0.060458</f>
        <v>0</v>
      </c>
      <c r="S19" s="256">
        <f>N19</f>
        <v>651.28</v>
      </c>
    </row>
    <row r="20" spans="1:19" ht="21.75" customHeight="1">
      <c r="A20" s="238">
        <v>6</v>
      </c>
      <c r="B20" s="257" t="s">
        <v>826</v>
      </c>
      <c r="C20" s="258">
        <v>99.41</v>
      </c>
      <c r="D20" s="240">
        <v>57.18</v>
      </c>
      <c r="E20" s="241"/>
      <c r="F20" s="241"/>
      <c r="G20" s="256">
        <f>C20+F20</f>
        <v>99.41</v>
      </c>
      <c r="H20" s="693">
        <v>106.04</v>
      </c>
      <c r="I20" s="240">
        <v>61.73</v>
      </c>
      <c r="J20" s="240"/>
      <c r="K20" s="240">
        <f>J20*0.060458</f>
        <v>0</v>
      </c>
      <c r="L20" s="259">
        <f>H20</f>
        <v>106.04</v>
      </c>
      <c r="M20" s="694"/>
      <c r="N20" s="258">
        <v>106.04</v>
      </c>
      <c r="O20" s="240">
        <v>61.73</v>
      </c>
      <c r="P20" s="259">
        <f>O20*0.060458</f>
        <v>3.7320723399999998</v>
      </c>
      <c r="Q20" s="240"/>
      <c r="R20" s="240">
        <f>Q20*0.060458</f>
        <v>0</v>
      </c>
      <c r="S20" s="256">
        <f>N20</f>
        <v>106.04</v>
      </c>
    </row>
    <row r="21" spans="1:19" ht="34.5" customHeight="1">
      <c r="A21" s="238">
        <v>7</v>
      </c>
      <c r="B21" s="257" t="s">
        <v>827</v>
      </c>
      <c r="C21" s="258">
        <v>38.05</v>
      </c>
      <c r="D21" s="240">
        <v>40.14</v>
      </c>
      <c r="E21" s="241"/>
      <c r="F21" s="241"/>
      <c r="G21" s="256">
        <f>C21+F21</f>
        <v>38.05</v>
      </c>
      <c r="H21" s="693">
        <v>37.12</v>
      </c>
      <c r="I21" s="240">
        <v>33.92</v>
      </c>
      <c r="J21" s="240"/>
      <c r="K21" s="240">
        <f>J21*0.060458</f>
        <v>0</v>
      </c>
      <c r="L21" s="259">
        <f>H21</f>
        <v>37.12</v>
      </c>
      <c r="M21" s="694"/>
      <c r="N21" s="258">
        <v>37.12</v>
      </c>
      <c r="O21" s="240">
        <v>33.92</v>
      </c>
      <c r="P21" s="259">
        <f>O21*0.060458</f>
        <v>2.05073536</v>
      </c>
      <c r="Q21" s="240"/>
      <c r="R21" s="240">
        <f>Q21*0.060458</f>
        <v>0</v>
      </c>
      <c r="S21" s="256">
        <f>N21</f>
        <v>37.12</v>
      </c>
    </row>
    <row r="22" spans="1:19" ht="12.75" customHeight="1">
      <c r="A22" s="249"/>
      <c r="B22" s="705" t="s">
        <v>828</v>
      </c>
      <c r="C22" s="706">
        <f>C19+C20+C21</f>
        <v>673.3299999999999</v>
      </c>
      <c r="D22" s="250">
        <f>D19+D20+D21</f>
        <v>452</v>
      </c>
      <c r="E22" s="250"/>
      <c r="F22" s="250">
        <f>F19+F20+F21</f>
        <v>0</v>
      </c>
      <c r="G22" s="603">
        <f>SUM(G19:G21)</f>
        <v>673.3299999999999</v>
      </c>
      <c r="H22" s="707">
        <f>SUM(H19:H21)</f>
        <v>794.4399999999999</v>
      </c>
      <c r="I22" s="250">
        <f>SUM(I19:I21)</f>
        <v>293.67</v>
      </c>
      <c r="J22" s="250"/>
      <c r="K22" s="250">
        <f>SUM(K19:K21)</f>
        <v>0</v>
      </c>
      <c r="L22" s="708">
        <f>SUM(L19:L21)</f>
        <v>794.4399999999999</v>
      </c>
      <c r="M22" s="709"/>
      <c r="N22" s="706">
        <f>SUM(N19:N21)</f>
        <v>794.4399999999999</v>
      </c>
      <c r="O22" s="250">
        <f>SUM(O19:O21)</f>
        <v>293.67</v>
      </c>
      <c r="P22" s="708">
        <f>SUM(P19:P21)</f>
        <v>17.75470086</v>
      </c>
      <c r="Q22" s="708"/>
      <c r="R22" s="708">
        <f>SUM(R19:R21)</f>
        <v>0</v>
      </c>
      <c r="S22" s="603">
        <f>SUM(S19:S21)</f>
        <v>794.4399999999999</v>
      </c>
    </row>
    <row r="23" spans="1:19" ht="15.75">
      <c r="A23" s="251"/>
      <c r="B23" s="710"/>
      <c r="C23" s="711"/>
      <c r="D23" s="696"/>
      <c r="E23" s="696" t="s">
        <v>829</v>
      </c>
      <c r="F23" s="712"/>
      <c r="G23" s="713"/>
      <c r="H23" s="714"/>
      <c r="I23" s="712"/>
      <c r="J23" s="712"/>
      <c r="K23" s="712"/>
      <c r="L23" s="715"/>
      <c r="M23" s="716"/>
      <c r="N23" s="769"/>
      <c r="O23" s="254"/>
      <c r="P23" s="742"/>
      <c r="Q23" s="742"/>
      <c r="R23" s="715"/>
      <c r="S23" s="713"/>
    </row>
    <row r="24" spans="1:19" ht="21.75" customHeight="1">
      <c r="A24" s="238">
        <v>8</v>
      </c>
      <c r="B24" s="257" t="s">
        <v>830</v>
      </c>
      <c r="C24" s="258">
        <v>217.45</v>
      </c>
      <c r="D24" s="240">
        <v>323.93</v>
      </c>
      <c r="E24" s="240">
        <v>573.72</v>
      </c>
      <c r="F24" s="240">
        <f>E24*0.060458</f>
        <v>34.68596376</v>
      </c>
      <c r="G24" s="256">
        <f aca="true" t="shared" si="1" ref="G24:G33">C24+F24</f>
        <v>252.13596375999998</v>
      </c>
      <c r="H24" s="693">
        <v>207.61</v>
      </c>
      <c r="I24" s="240">
        <v>213.07</v>
      </c>
      <c r="J24" s="240">
        <v>466.95</v>
      </c>
      <c r="K24" s="240">
        <f>J24*0.060458</f>
        <v>28.230863099999997</v>
      </c>
      <c r="L24" s="259">
        <f aca="true" t="shared" si="2" ref="L24:L33">H24+K24</f>
        <v>235.8408631</v>
      </c>
      <c r="M24" s="694"/>
      <c r="N24" s="258">
        <f>H24</f>
        <v>207.61</v>
      </c>
      <c r="O24" s="693">
        <f>I24</f>
        <v>213.07</v>
      </c>
      <c r="P24" s="259">
        <f>O24*0.060458</f>
        <v>12.88178606</v>
      </c>
      <c r="Q24" s="693">
        <f>J24</f>
        <v>466.95</v>
      </c>
      <c r="R24" s="259">
        <f>Q24*0.060458</f>
        <v>28.230863099999997</v>
      </c>
      <c r="S24" s="256">
        <f>N24+R24</f>
        <v>235.8408631</v>
      </c>
    </row>
    <row r="25" spans="1:19" ht="21.75" customHeight="1">
      <c r="A25" s="238">
        <v>9</v>
      </c>
      <c r="B25" s="257" t="s">
        <v>831</v>
      </c>
      <c r="C25" s="258">
        <v>242.69</v>
      </c>
      <c r="D25" s="240">
        <v>619.37</v>
      </c>
      <c r="E25" s="240">
        <v>813.94</v>
      </c>
      <c r="F25" s="240">
        <f>E25*0.060458</f>
        <v>49.20918452</v>
      </c>
      <c r="G25" s="256">
        <f t="shared" si="1"/>
        <v>291.89918452</v>
      </c>
      <c r="H25" s="693">
        <v>225.99</v>
      </c>
      <c r="I25" s="240">
        <v>240.6</v>
      </c>
      <c r="J25" s="240">
        <v>506.62</v>
      </c>
      <c r="K25" s="240">
        <f aca="true" t="shared" si="3" ref="K25:K33">J25*0.060458</f>
        <v>30.62923196</v>
      </c>
      <c r="L25" s="259">
        <f t="shared" si="2"/>
        <v>256.61923196</v>
      </c>
      <c r="M25" s="694"/>
      <c r="N25" s="258">
        <f aca="true" t="shared" si="4" ref="N25:N33">H25</f>
        <v>225.99</v>
      </c>
      <c r="O25" s="693">
        <f aca="true" t="shared" si="5" ref="O25:O33">I25</f>
        <v>240.6</v>
      </c>
      <c r="P25" s="259">
        <f aca="true" t="shared" si="6" ref="P25:P33">O25*0.060458</f>
        <v>14.546194799999999</v>
      </c>
      <c r="Q25" s="693">
        <f aca="true" t="shared" si="7" ref="Q25:Q33">J25</f>
        <v>506.62</v>
      </c>
      <c r="R25" s="259">
        <f aca="true" t="shared" si="8" ref="R25:R33">Q25*0.060458</f>
        <v>30.62923196</v>
      </c>
      <c r="S25" s="256">
        <f aca="true" t="shared" si="9" ref="S25:S33">N25+R25</f>
        <v>256.61923196</v>
      </c>
    </row>
    <row r="26" spans="1:19" ht="34.5" customHeight="1">
      <c r="A26" s="238">
        <v>10</v>
      </c>
      <c r="B26" s="257" t="s">
        <v>832</v>
      </c>
      <c r="C26" s="258">
        <v>447.08</v>
      </c>
      <c r="D26" s="240">
        <v>616.91</v>
      </c>
      <c r="E26" s="240">
        <v>918.18</v>
      </c>
      <c r="F26" s="240">
        <f>E26*0.060458</f>
        <v>55.51132644</v>
      </c>
      <c r="G26" s="256">
        <f t="shared" si="1"/>
        <v>502.59132644</v>
      </c>
      <c r="H26" s="693">
        <v>346</v>
      </c>
      <c r="I26" s="240">
        <v>366.11</v>
      </c>
      <c r="J26" s="240">
        <v>395.1</v>
      </c>
      <c r="K26" s="240">
        <f t="shared" si="3"/>
        <v>23.8869558</v>
      </c>
      <c r="L26" s="259">
        <f t="shared" si="2"/>
        <v>369.8869558</v>
      </c>
      <c r="M26" s="694"/>
      <c r="N26" s="258">
        <f t="shared" si="4"/>
        <v>346</v>
      </c>
      <c r="O26" s="693">
        <f t="shared" si="5"/>
        <v>366.11</v>
      </c>
      <c r="P26" s="259">
        <f t="shared" si="6"/>
        <v>22.13427838</v>
      </c>
      <c r="Q26" s="693">
        <f t="shared" si="7"/>
        <v>395.1</v>
      </c>
      <c r="R26" s="259">
        <f t="shared" si="8"/>
        <v>23.8869558</v>
      </c>
      <c r="S26" s="256">
        <f t="shared" si="9"/>
        <v>369.8869558</v>
      </c>
    </row>
    <row r="27" spans="1:19" s="463" customFormat="1" ht="34.5" customHeight="1">
      <c r="A27" s="462">
        <v>11</v>
      </c>
      <c r="B27" s="718" t="s">
        <v>833</v>
      </c>
      <c r="C27" s="719">
        <v>303.46</v>
      </c>
      <c r="D27" s="255"/>
      <c r="E27" s="255">
        <v>446.4</v>
      </c>
      <c r="F27" s="255">
        <f>E27*0.060458</f>
        <v>26.988451199999997</v>
      </c>
      <c r="G27" s="720">
        <f t="shared" si="1"/>
        <v>330.44845119999997</v>
      </c>
      <c r="H27" s="721">
        <v>265.57</v>
      </c>
      <c r="I27" s="255">
        <v>42.65</v>
      </c>
      <c r="J27" s="255"/>
      <c r="K27" s="255">
        <f t="shared" si="3"/>
        <v>0</v>
      </c>
      <c r="L27" s="259">
        <f t="shared" si="2"/>
        <v>265.57</v>
      </c>
      <c r="M27" s="694"/>
      <c r="N27" s="258">
        <f t="shared" si="4"/>
        <v>265.57</v>
      </c>
      <c r="O27" s="693">
        <f t="shared" si="5"/>
        <v>42.65</v>
      </c>
      <c r="P27" s="259">
        <f t="shared" si="6"/>
        <v>2.5785337</v>
      </c>
      <c r="Q27" s="693">
        <f t="shared" si="7"/>
        <v>0</v>
      </c>
      <c r="R27" s="259">
        <f t="shared" si="8"/>
        <v>0</v>
      </c>
      <c r="S27" s="256">
        <f t="shared" si="9"/>
        <v>265.57</v>
      </c>
    </row>
    <row r="28" spans="1:19" ht="45" customHeight="1">
      <c r="A28" s="238">
        <v>12</v>
      </c>
      <c r="B28" s="257" t="s">
        <v>834</v>
      </c>
      <c r="C28" s="258">
        <v>494.16</v>
      </c>
      <c r="D28" s="240">
        <v>306.79</v>
      </c>
      <c r="E28" s="241"/>
      <c r="F28" s="240"/>
      <c r="G28" s="256">
        <f t="shared" si="1"/>
        <v>494.16</v>
      </c>
      <c r="H28" s="693">
        <v>466</v>
      </c>
      <c r="I28" s="240">
        <v>188.26</v>
      </c>
      <c r="J28" s="240"/>
      <c r="K28" s="240">
        <f t="shared" si="3"/>
        <v>0</v>
      </c>
      <c r="L28" s="259">
        <f t="shared" si="2"/>
        <v>466</v>
      </c>
      <c r="M28" s="694"/>
      <c r="N28" s="258">
        <f t="shared" si="4"/>
        <v>466</v>
      </c>
      <c r="O28" s="693">
        <f t="shared" si="5"/>
        <v>188.26</v>
      </c>
      <c r="P28" s="259">
        <f t="shared" si="6"/>
        <v>11.381823079999998</v>
      </c>
      <c r="Q28" s="693">
        <f t="shared" si="7"/>
        <v>0</v>
      </c>
      <c r="R28" s="259">
        <f t="shared" si="8"/>
        <v>0</v>
      </c>
      <c r="S28" s="256">
        <f t="shared" si="9"/>
        <v>466</v>
      </c>
    </row>
    <row r="29" spans="1:19" ht="34.5" customHeight="1">
      <c r="A29" s="238">
        <v>13</v>
      </c>
      <c r="B29" s="257" t="s">
        <v>835</v>
      </c>
      <c r="C29" s="258">
        <v>591.75</v>
      </c>
      <c r="D29" s="240">
        <v>697.94</v>
      </c>
      <c r="E29" s="241"/>
      <c r="F29" s="240"/>
      <c r="G29" s="256">
        <f t="shared" si="1"/>
        <v>591.75</v>
      </c>
      <c r="H29" s="693">
        <v>503.04</v>
      </c>
      <c r="I29" s="240">
        <v>734.42</v>
      </c>
      <c r="J29" s="240"/>
      <c r="K29" s="240">
        <f t="shared" si="3"/>
        <v>0</v>
      </c>
      <c r="L29" s="259">
        <f t="shared" si="2"/>
        <v>503.04</v>
      </c>
      <c r="M29" s="694"/>
      <c r="N29" s="258">
        <f t="shared" si="4"/>
        <v>503.04</v>
      </c>
      <c r="O29" s="693">
        <f t="shared" si="5"/>
        <v>734.42</v>
      </c>
      <c r="P29" s="259">
        <f t="shared" si="6"/>
        <v>44.401564359999995</v>
      </c>
      <c r="Q29" s="693">
        <f t="shared" si="7"/>
        <v>0</v>
      </c>
      <c r="R29" s="259">
        <f t="shared" si="8"/>
        <v>0</v>
      </c>
      <c r="S29" s="256">
        <f t="shared" si="9"/>
        <v>503.04</v>
      </c>
    </row>
    <row r="30" spans="1:19" ht="69.75" customHeight="1">
      <c r="A30" s="238">
        <v>14</v>
      </c>
      <c r="B30" s="257" t="s">
        <v>836</v>
      </c>
      <c r="C30" s="258">
        <v>35.77</v>
      </c>
      <c r="D30" s="240">
        <v>53.44</v>
      </c>
      <c r="E30" s="241"/>
      <c r="F30" s="241"/>
      <c r="G30" s="256">
        <f t="shared" si="1"/>
        <v>35.77</v>
      </c>
      <c r="H30" s="693">
        <v>33.14</v>
      </c>
      <c r="I30" s="240"/>
      <c r="J30" s="240"/>
      <c r="K30" s="240"/>
      <c r="L30" s="259">
        <f t="shared" si="2"/>
        <v>33.14</v>
      </c>
      <c r="M30" s="694"/>
      <c r="N30" s="258">
        <f t="shared" si="4"/>
        <v>33.14</v>
      </c>
      <c r="O30" s="693">
        <f t="shared" si="5"/>
        <v>0</v>
      </c>
      <c r="P30" s="259">
        <f t="shared" si="6"/>
        <v>0</v>
      </c>
      <c r="Q30" s="693">
        <f t="shared" si="7"/>
        <v>0</v>
      </c>
      <c r="R30" s="259">
        <f t="shared" si="8"/>
        <v>0</v>
      </c>
      <c r="S30" s="256">
        <f t="shared" si="9"/>
        <v>33.14</v>
      </c>
    </row>
    <row r="31" spans="1:19" ht="21.75" customHeight="1">
      <c r="A31" s="238">
        <v>15</v>
      </c>
      <c r="B31" s="257" t="s">
        <v>837</v>
      </c>
      <c r="C31" s="258">
        <v>375.81</v>
      </c>
      <c r="D31" s="241">
        <v>426.42</v>
      </c>
      <c r="E31" s="241">
        <v>125</v>
      </c>
      <c r="F31" s="255">
        <f>E31*0.060458</f>
        <v>7.55725</v>
      </c>
      <c r="G31" s="256">
        <f t="shared" si="1"/>
        <v>383.36725</v>
      </c>
      <c r="H31" s="693">
        <v>377.91</v>
      </c>
      <c r="I31" s="240">
        <v>316.92</v>
      </c>
      <c r="J31" s="240">
        <v>61</v>
      </c>
      <c r="K31" s="240">
        <f t="shared" si="3"/>
        <v>3.687938</v>
      </c>
      <c r="L31" s="259">
        <f t="shared" si="2"/>
        <v>381.597938</v>
      </c>
      <c r="M31" s="694"/>
      <c r="N31" s="258">
        <f t="shared" si="4"/>
        <v>377.91</v>
      </c>
      <c r="O31" s="693">
        <f t="shared" si="5"/>
        <v>316.92</v>
      </c>
      <c r="P31" s="259">
        <f t="shared" si="6"/>
        <v>19.16034936</v>
      </c>
      <c r="Q31" s="693">
        <f t="shared" si="7"/>
        <v>61</v>
      </c>
      <c r="R31" s="259">
        <f t="shared" si="8"/>
        <v>3.687938</v>
      </c>
      <c r="S31" s="256">
        <f t="shared" si="9"/>
        <v>381.597938</v>
      </c>
    </row>
    <row r="32" spans="1:19" ht="12.75" customHeight="1">
      <c r="A32" s="238">
        <v>16</v>
      </c>
      <c r="B32" s="257" t="s">
        <v>838</v>
      </c>
      <c r="C32" s="258">
        <v>142.86</v>
      </c>
      <c r="D32" s="240">
        <v>152.39</v>
      </c>
      <c r="E32" s="241"/>
      <c r="F32" s="240"/>
      <c r="G32" s="256">
        <f t="shared" si="1"/>
        <v>142.86</v>
      </c>
      <c r="H32" s="693">
        <v>135.23</v>
      </c>
      <c r="I32" s="240">
        <v>205.77</v>
      </c>
      <c r="J32" s="240"/>
      <c r="K32" s="240">
        <f t="shared" si="3"/>
        <v>0</v>
      </c>
      <c r="L32" s="259">
        <f t="shared" si="2"/>
        <v>135.23</v>
      </c>
      <c r="M32" s="694"/>
      <c r="N32" s="258">
        <f t="shared" si="4"/>
        <v>135.23</v>
      </c>
      <c r="O32" s="693">
        <f t="shared" si="5"/>
        <v>205.77</v>
      </c>
      <c r="P32" s="259">
        <f>O32*0.060458</f>
        <v>12.44044266</v>
      </c>
      <c r="Q32" s="693">
        <f t="shared" si="7"/>
        <v>0</v>
      </c>
      <c r="R32" s="259">
        <f t="shared" si="8"/>
        <v>0</v>
      </c>
      <c r="S32" s="256">
        <f t="shared" si="9"/>
        <v>135.23</v>
      </c>
    </row>
    <row r="33" spans="1:19" ht="12.75" customHeight="1">
      <c r="A33" s="231">
        <v>17</v>
      </c>
      <c r="B33" s="718" t="s">
        <v>839</v>
      </c>
      <c r="C33" s="719">
        <v>219.78</v>
      </c>
      <c r="D33" s="255">
        <v>125.38</v>
      </c>
      <c r="E33" s="722"/>
      <c r="F33" s="255"/>
      <c r="G33" s="720">
        <f t="shared" si="1"/>
        <v>219.78</v>
      </c>
      <c r="H33" s="721">
        <v>201.97</v>
      </c>
      <c r="I33" s="255">
        <v>107.65</v>
      </c>
      <c r="J33" s="255"/>
      <c r="K33" s="255">
        <f t="shared" si="3"/>
        <v>0</v>
      </c>
      <c r="L33" s="259">
        <f t="shared" si="2"/>
        <v>201.97</v>
      </c>
      <c r="M33" s="723"/>
      <c r="N33" s="258">
        <f t="shared" si="4"/>
        <v>201.97</v>
      </c>
      <c r="O33" s="693">
        <f t="shared" si="5"/>
        <v>107.65</v>
      </c>
      <c r="P33" s="259">
        <f t="shared" si="6"/>
        <v>6.5083037</v>
      </c>
      <c r="Q33" s="693">
        <f t="shared" si="7"/>
        <v>0</v>
      </c>
      <c r="R33" s="259">
        <f t="shared" si="8"/>
        <v>0</v>
      </c>
      <c r="S33" s="256">
        <f t="shared" si="9"/>
        <v>201.97</v>
      </c>
    </row>
    <row r="34" spans="1:19" ht="12.75" customHeight="1" thickBot="1">
      <c r="A34" s="359"/>
      <c r="B34" s="725" t="s">
        <v>840</v>
      </c>
      <c r="C34" s="726">
        <f aca="true" t="shared" si="10" ref="C34:L34">C24+C25+C26+C27+C28+C29+C30+C31+C32+C33</f>
        <v>3070.8100000000004</v>
      </c>
      <c r="D34" s="727">
        <f t="shared" si="10"/>
        <v>3322.57</v>
      </c>
      <c r="E34" s="727">
        <f t="shared" si="10"/>
        <v>2877.2400000000002</v>
      </c>
      <c r="F34" s="727">
        <f t="shared" si="10"/>
        <v>173.95217592</v>
      </c>
      <c r="G34" s="728">
        <f t="shared" si="10"/>
        <v>3244.76217592</v>
      </c>
      <c r="H34" s="729">
        <f t="shared" si="10"/>
        <v>2762.46</v>
      </c>
      <c r="I34" s="727">
        <f t="shared" si="10"/>
        <v>2415.4500000000003</v>
      </c>
      <c r="J34" s="727">
        <f t="shared" si="10"/>
        <v>1429.67</v>
      </c>
      <c r="K34" s="727">
        <f t="shared" si="10"/>
        <v>86.43498885999999</v>
      </c>
      <c r="L34" s="730">
        <f t="shared" si="10"/>
        <v>2848.8949888599996</v>
      </c>
      <c r="M34" s="731"/>
      <c r="N34" s="726">
        <f aca="true" t="shared" si="11" ref="N34:S34">SUM(N24:N33)</f>
        <v>2762.46</v>
      </c>
      <c r="O34" s="729">
        <f t="shared" si="11"/>
        <v>2415.4500000000003</v>
      </c>
      <c r="P34" s="729">
        <f t="shared" si="11"/>
        <v>146.0332761</v>
      </c>
      <c r="Q34" s="729">
        <f t="shared" si="11"/>
        <v>1429.67</v>
      </c>
      <c r="R34" s="729">
        <f t="shared" si="11"/>
        <v>86.43498885999999</v>
      </c>
      <c r="S34" s="770">
        <f t="shared" si="11"/>
        <v>2848.8949888599996</v>
      </c>
    </row>
    <row r="35" spans="1:19" ht="15.75">
      <c r="A35" s="251"/>
      <c r="B35" s="710"/>
      <c r="C35" s="687"/>
      <c r="D35" s="686"/>
      <c r="E35" s="686" t="s">
        <v>841</v>
      </c>
      <c r="F35" s="261"/>
      <c r="G35" s="732"/>
      <c r="H35" s="733"/>
      <c r="I35" s="261"/>
      <c r="J35" s="264"/>
      <c r="K35" s="261"/>
      <c r="L35" s="734"/>
      <c r="M35" s="716"/>
      <c r="N35" s="750"/>
      <c r="O35" s="261"/>
      <c r="P35" s="735"/>
      <c r="Q35" s="735"/>
      <c r="R35" s="735"/>
      <c r="S35" s="732"/>
    </row>
    <row r="36" spans="1:19" ht="34.5" customHeight="1">
      <c r="A36" s="238">
        <v>18</v>
      </c>
      <c r="B36" s="257" t="s">
        <v>842</v>
      </c>
      <c r="C36" s="258">
        <v>84.4</v>
      </c>
      <c r="D36" s="240">
        <v>67.62</v>
      </c>
      <c r="E36" s="241"/>
      <c r="F36" s="241"/>
      <c r="G36" s="256">
        <f>C36+F36</f>
        <v>84.4</v>
      </c>
      <c r="H36" s="693">
        <v>82.92</v>
      </c>
      <c r="I36" s="240">
        <v>52.95</v>
      </c>
      <c r="J36" s="240"/>
      <c r="K36" s="240">
        <f>J36*0.060458</f>
        <v>0</v>
      </c>
      <c r="L36" s="259">
        <f>H36+K36</f>
        <v>82.92</v>
      </c>
      <c r="M36" s="694"/>
      <c r="N36" s="258">
        <v>82.92</v>
      </c>
      <c r="O36" s="240">
        <v>52.95</v>
      </c>
      <c r="P36" s="259">
        <f>O36*0.060458</f>
        <v>3.2012511</v>
      </c>
      <c r="Q36" s="240"/>
      <c r="R36" s="240">
        <f>Q36*0.060458</f>
        <v>0</v>
      </c>
      <c r="S36" s="256">
        <f>N36+R36</f>
        <v>82.92</v>
      </c>
    </row>
    <row r="37" spans="1:19" ht="21.75" customHeight="1">
      <c r="A37" s="238">
        <v>19</v>
      </c>
      <c r="B37" s="257" t="s">
        <v>843</v>
      </c>
      <c r="C37" s="258">
        <v>218.53</v>
      </c>
      <c r="D37" s="240">
        <v>230.66</v>
      </c>
      <c r="E37" s="241"/>
      <c r="F37" s="241"/>
      <c r="G37" s="256">
        <f>C37+F37</f>
        <v>218.53</v>
      </c>
      <c r="H37" s="693">
        <v>197.86</v>
      </c>
      <c r="I37" s="240">
        <v>218.23</v>
      </c>
      <c r="J37" s="240"/>
      <c r="K37" s="240">
        <f>J37*0.060458</f>
        <v>0</v>
      </c>
      <c r="L37" s="259">
        <f>H37+K37</f>
        <v>197.86</v>
      </c>
      <c r="M37" s="694"/>
      <c r="N37" s="258">
        <v>197.86</v>
      </c>
      <c r="O37" s="240">
        <v>218.23</v>
      </c>
      <c r="P37" s="259">
        <f>O37*0.060458</f>
        <v>13.193749339999998</v>
      </c>
      <c r="Q37" s="240"/>
      <c r="R37" s="240">
        <f>Q37*0.060458</f>
        <v>0</v>
      </c>
      <c r="S37" s="256">
        <f>N37+R37</f>
        <v>197.86</v>
      </c>
    </row>
    <row r="38" spans="1:19" ht="45" customHeight="1">
      <c r="A38" s="238">
        <v>20</v>
      </c>
      <c r="B38" s="257" t="s">
        <v>844</v>
      </c>
      <c r="C38" s="258">
        <v>32.12</v>
      </c>
      <c r="D38" s="241"/>
      <c r="E38" s="241"/>
      <c r="F38" s="241"/>
      <c r="G38" s="256">
        <f>C38+F38</f>
        <v>32.12</v>
      </c>
      <c r="H38" s="693">
        <v>34.01</v>
      </c>
      <c r="I38" s="240"/>
      <c r="J38" s="240"/>
      <c r="K38" s="240"/>
      <c r="L38" s="259">
        <f>H38+K38</f>
        <v>34.01</v>
      </c>
      <c r="M38" s="694"/>
      <c r="N38" s="258">
        <v>34.01</v>
      </c>
      <c r="O38" s="240"/>
      <c r="P38" s="259">
        <f>O38*0.060458</f>
        <v>0</v>
      </c>
      <c r="Q38" s="240"/>
      <c r="R38" s="240"/>
      <c r="S38" s="256">
        <f>N38+R38</f>
        <v>34.01</v>
      </c>
    </row>
    <row r="39" spans="1:19" ht="34.5" customHeight="1">
      <c r="A39" s="238">
        <v>21</v>
      </c>
      <c r="B39" s="257" t="s">
        <v>845</v>
      </c>
      <c r="C39" s="258">
        <v>69.09</v>
      </c>
      <c r="D39" s="240"/>
      <c r="E39" s="240">
        <v>11.8</v>
      </c>
      <c r="F39" s="240">
        <f>E39*0.060458</f>
        <v>0.7134044</v>
      </c>
      <c r="G39" s="256">
        <f>C39+F39</f>
        <v>69.8034044</v>
      </c>
      <c r="H39" s="693">
        <v>64.04</v>
      </c>
      <c r="I39" s="240">
        <v>28.4</v>
      </c>
      <c r="J39" s="240">
        <v>5</v>
      </c>
      <c r="K39" s="240">
        <f>J39*0.060458</f>
        <v>0.30229</v>
      </c>
      <c r="L39" s="259">
        <f>H39+K39</f>
        <v>64.34229</v>
      </c>
      <c r="M39" s="694"/>
      <c r="N39" s="258">
        <v>64.04</v>
      </c>
      <c r="O39" s="240">
        <v>28.4</v>
      </c>
      <c r="P39" s="259">
        <f>O39*0.060458</f>
        <v>1.7170071999999998</v>
      </c>
      <c r="Q39" s="240">
        <v>5</v>
      </c>
      <c r="R39" s="240">
        <f>Q39*0.060458</f>
        <v>0.30229</v>
      </c>
      <c r="S39" s="256">
        <f>N39+R39</f>
        <v>64.34229</v>
      </c>
    </row>
    <row r="40" spans="1:19" ht="12.75" customHeight="1">
      <c r="A40" s="238">
        <v>22</v>
      </c>
      <c r="B40" s="257" t="s">
        <v>846</v>
      </c>
      <c r="C40" s="258">
        <v>52.94</v>
      </c>
      <c r="D40" s="240">
        <v>9.7</v>
      </c>
      <c r="E40" s="241"/>
      <c r="F40" s="241"/>
      <c r="G40" s="256">
        <f>C40+F40</f>
        <v>52.94</v>
      </c>
      <c r="H40" s="693">
        <v>51.35</v>
      </c>
      <c r="I40" s="240">
        <v>38.53</v>
      </c>
      <c r="J40" s="240"/>
      <c r="K40" s="240">
        <f>J40*0.060458</f>
        <v>0</v>
      </c>
      <c r="L40" s="259">
        <f>H40+K40</f>
        <v>51.35</v>
      </c>
      <c r="M40" s="694"/>
      <c r="N40" s="258">
        <v>51.35</v>
      </c>
      <c r="O40" s="240">
        <v>38.53</v>
      </c>
      <c r="P40" s="259">
        <f>O40*0.060458</f>
        <v>2.32944674</v>
      </c>
      <c r="Q40" s="240"/>
      <c r="R40" s="240">
        <f>Q40*0.060458</f>
        <v>0</v>
      </c>
      <c r="S40" s="256">
        <f>N40+R40</f>
        <v>51.35</v>
      </c>
    </row>
    <row r="41" spans="1:19" ht="12.75" customHeight="1">
      <c r="A41" s="260"/>
      <c r="B41" s="736" t="s">
        <v>847</v>
      </c>
      <c r="C41" s="737">
        <f>C36+C37+C38+C39+C40</f>
        <v>457.08</v>
      </c>
      <c r="D41" s="262">
        <f>D36+D37+D38+D39+D40</f>
        <v>307.97999999999996</v>
      </c>
      <c r="E41" s="262">
        <f>E36+E37+E38+E39+E40</f>
        <v>11.8</v>
      </c>
      <c r="F41" s="262">
        <f>F36+F37+F38+F39+F40</f>
        <v>0.7134044</v>
      </c>
      <c r="G41" s="738">
        <f>G36+G37+G38+G39+G40</f>
        <v>457.79340440000004</v>
      </c>
      <c r="H41" s="739">
        <f>SUM(H36:H40)</f>
        <v>430.18000000000006</v>
      </c>
      <c r="I41" s="262">
        <f>SUM(I36:I40)</f>
        <v>338.11</v>
      </c>
      <c r="J41" s="262">
        <f>SUM(J36:J40)</f>
        <v>5</v>
      </c>
      <c r="K41" s="262">
        <f>SUM(K36:K40)</f>
        <v>0.30229</v>
      </c>
      <c r="L41" s="265">
        <f>SUM(L36:L40)</f>
        <v>430.48229000000003</v>
      </c>
      <c r="M41" s="740"/>
      <c r="N41" s="737">
        <f>SUM(N36:N40)</f>
        <v>430.18000000000006</v>
      </c>
      <c r="O41" s="262">
        <f>SUM(O36:O40)</f>
        <v>338.11</v>
      </c>
      <c r="P41" s="262">
        <f>SUM(P36:P40)</f>
        <v>20.441454379999996</v>
      </c>
      <c r="Q41" s="265"/>
      <c r="R41" s="265">
        <f>SUM(R36:R40)</f>
        <v>0.30229</v>
      </c>
      <c r="S41" s="738">
        <f>SUM(S36:S40)</f>
        <v>430.48229000000003</v>
      </c>
    </row>
    <row r="42" spans="1:19" ht="12.75" customHeight="1">
      <c r="A42" s="260"/>
      <c r="B42" s="736" t="s">
        <v>848</v>
      </c>
      <c r="C42" s="737"/>
      <c r="D42" s="262"/>
      <c r="E42" s="262"/>
      <c r="F42" s="262"/>
      <c r="G42" s="738"/>
      <c r="H42" s="739">
        <f>H22+H34+H41</f>
        <v>3987.08</v>
      </c>
      <c r="I42" s="262">
        <f>I22+I34+I41</f>
        <v>3047.2300000000005</v>
      </c>
      <c r="J42" s="262">
        <f>J22+J34+J41</f>
        <v>1434.67</v>
      </c>
      <c r="K42" s="262">
        <f>K22+K34+K41</f>
        <v>86.73727885999999</v>
      </c>
      <c r="L42" s="265">
        <f>L22+L34+L41</f>
        <v>4073.8172788599995</v>
      </c>
      <c r="M42" s="694"/>
      <c r="N42" s="737">
        <f>N22+N34+N41</f>
        <v>3987.08</v>
      </c>
      <c r="O42" s="262">
        <f>O22+O34+O41</f>
        <v>3047.2300000000005</v>
      </c>
      <c r="P42" s="262">
        <f>P22+P34+P41</f>
        <v>184.22943133999996</v>
      </c>
      <c r="Q42" s="262"/>
      <c r="R42" s="262">
        <f>R22+R34+R41</f>
        <v>86.73727885999999</v>
      </c>
      <c r="S42" s="738">
        <f>S22+S34+S41</f>
        <v>4073.8172788599995</v>
      </c>
    </row>
    <row r="43" spans="1:19" ht="15.75">
      <c r="A43" s="251"/>
      <c r="B43" s="710"/>
      <c r="C43" s="741"/>
      <c r="D43" s="712"/>
      <c r="E43" s="696" t="s">
        <v>818</v>
      </c>
      <c r="F43" s="712"/>
      <c r="G43" s="713"/>
      <c r="H43" s="717"/>
      <c r="I43" s="254"/>
      <c r="J43" s="712"/>
      <c r="K43" s="712"/>
      <c r="L43" s="715"/>
      <c r="M43" s="694"/>
      <c r="N43" s="769"/>
      <c r="O43" s="254"/>
      <c r="P43" s="742"/>
      <c r="Q43" s="742"/>
      <c r="R43" s="742"/>
      <c r="S43" s="713"/>
    </row>
    <row r="44" spans="1:19" ht="21.75" customHeight="1">
      <c r="A44" s="238">
        <v>23</v>
      </c>
      <c r="B44" s="698" t="s">
        <v>849</v>
      </c>
      <c r="C44" s="258">
        <v>88</v>
      </c>
      <c r="D44" s="241"/>
      <c r="E44" s="599">
        <v>16.3</v>
      </c>
      <c r="F44" s="240">
        <f>E44*0.060458</f>
        <v>0.9854654</v>
      </c>
      <c r="G44" s="256">
        <f>C44+F44</f>
        <v>88.9854654</v>
      </c>
      <c r="H44" s="693">
        <v>55.28</v>
      </c>
      <c r="I44" s="240">
        <v>25.54</v>
      </c>
      <c r="J44" s="240"/>
      <c r="K44" s="240">
        <f>J44*0.060458</f>
        <v>0</v>
      </c>
      <c r="L44" s="259">
        <f>H44+K44</f>
        <v>55.28</v>
      </c>
      <c r="M44" s="694"/>
      <c r="N44" s="258">
        <v>55.28</v>
      </c>
      <c r="O44" s="240">
        <v>25.54</v>
      </c>
      <c r="P44" s="259">
        <f>O44*0.060458</f>
        <v>1.5440973199999999</v>
      </c>
      <c r="Q44" s="240"/>
      <c r="R44" s="240">
        <f>Q44*0.060458</f>
        <v>0</v>
      </c>
      <c r="S44" s="256">
        <f>N44+R44</f>
        <v>55.28</v>
      </c>
    </row>
    <row r="45" spans="1:19" ht="21.75" customHeight="1">
      <c r="A45" s="238">
        <v>24</v>
      </c>
      <c r="B45" s="698" t="s">
        <v>850</v>
      </c>
      <c r="C45" s="258">
        <v>50.78</v>
      </c>
      <c r="D45" s="241"/>
      <c r="E45" s="241"/>
      <c r="F45" s="240"/>
      <c r="G45" s="256">
        <f>C45+F45</f>
        <v>50.78</v>
      </c>
      <c r="H45" s="693">
        <v>53.76</v>
      </c>
      <c r="I45" s="240"/>
      <c r="J45" s="240"/>
      <c r="K45" s="240">
        <f>J45*0.060458</f>
        <v>0</v>
      </c>
      <c r="L45" s="259">
        <f>H45+K45</f>
        <v>53.76</v>
      </c>
      <c r="M45" s="694"/>
      <c r="N45" s="258">
        <v>53.76</v>
      </c>
      <c r="O45" s="240"/>
      <c r="P45" s="240"/>
      <c r="Q45" s="240"/>
      <c r="R45" s="240">
        <f>Q45*0.060458</f>
        <v>0</v>
      </c>
      <c r="S45" s="256">
        <f>N45+R45</f>
        <v>53.76</v>
      </c>
    </row>
    <row r="46" spans="1:19" ht="21.75" customHeight="1">
      <c r="A46" s="238">
        <v>25</v>
      </c>
      <c r="B46" s="263" t="s">
        <v>851</v>
      </c>
      <c r="C46" s="258">
        <v>22.76</v>
      </c>
      <c r="D46" s="241"/>
      <c r="E46" s="241">
        <v>4.5</v>
      </c>
      <c r="F46" s="240">
        <f>E46*0.060458</f>
        <v>0.272061</v>
      </c>
      <c r="G46" s="256">
        <f>C46+F46</f>
        <v>23.032061000000002</v>
      </c>
      <c r="H46" s="693">
        <v>23.77</v>
      </c>
      <c r="I46" s="240"/>
      <c r="J46" s="240">
        <v>4.5</v>
      </c>
      <c r="K46" s="240">
        <f>J46*0.060458</f>
        <v>0.272061</v>
      </c>
      <c r="L46" s="259">
        <f>H46+K46</f>
        <v>24.042061</v>
      </c>
      <c r="M46" s="694"/>
      <c r="N46" s="258">
        <v>23.77</v>
      </c>
      <c r="O46" s="240"/>
      <c r="P46" s="240"/>
      <c r="Q46" s="240">
        <v>4.5</v>
      </c>
      <c r="R46" s="240">
        <f>Q46*0.060458</f>
        <v>0.272061</v>
      </c>
      <c r="S46" s="256">
        <f>N46+R46</f>
        <v>24.042061</v>
      </c>
    </row>
    <row r="47" spans="1:19" ht="21.75" customHeight="1" thickBot="1">
      <c r="A47" s="266">
        <v>26</v>
      </c>
      <c r="B47" s="796" t="s">
        <v>852</v>
      </c>
      <c r="C47" s="719">
        <v>159.84</v>
      </c>
      <c r="D47" s="722"/>
      <c r="E47" s="743">
        <v>658.8</v>
      </c>
      <c r="F47" s="255">
        <f>E47*0.060458</f>
        <v>39.829730399999995</v>
      </c>
      <c r="G47" s="720">
        <f>C47+F47</f>
        <v>199.6697304</v>
      </c>
      <c r="H47" s="721">
        <v>99.21</v>
      </c>
      <c r="I47" s="255">
        <v>223.97</v>
      </c>
      <c r="J47" s="255">
        <v>272.77</v>
      </c>
      <c r="K47" s="255">
        <f>J47*0.060458</f>
        <v>16.491128659999998</v>
      </c>
      <c r="L47" s="259">
        <f>H47+K47</f>
        <v>115.70112866</v>
      </c>
      <c r="M47" s="694"/>
      <c r="N47" s="719">
        <v>99.21</v>
      </c>
      <c r="O47" s="255">
        <v>223.97</v>
      </c>
      <c r="P47" s="259">
        <f>O47*0.060458</f>
        <v>13.54077826</v>
      </c>
      <c r="Q47" s="255">
        <v>272.77</v>
      </c>
      <c r="R47" s="255">
        <f>Q47*0.060458</f>
        <v>16.491128659999998</v>
      </c>
      <c r="S47" s="256">
        <f>N47+R47</f>
        <v>115.70112866</v>
      </c>
    </row>
    <row r="48" spans="1:19" ht="12.75" customHeight="1" thickBot="1">
      <c r="A48" s="798"/>
      <c r="B48" s="799" t="s">
        <v>828</v>
      </c>
      <c r="C48" s="745">
        <f aca="true" t="shared" si="12" ref="C48:S48">C44+C45+C46+C47</f>
        <v>321.38</v>
      </c>
      <c r="D48" s="746">
        <f t="shared" si="12"/>
        <v>0</v>
      </c>
      <c r="E48" s="746">
        <f t="shared" si="12"/>
        <v>679.5999999999999</v>
      </c>
      <c r="F48" s="746">
        <f t="shared" si="12"/>
        <v>41.0872568</v>
      </c>
      <c r="G48" s="747">
        <f t="shared" si="12"/>
        <v>362.4672568</v>
      </c>
      <c r="H48" s="745">
        <f t="shared" si="12"/>
        <v>232.01999999999998</v>
      </c>
      <c r="I48" s="746">
        <f t="shared" si="12"/>
        <v>249.51</v>
      </c>
      <c r="J48" s="746">
        <f t="shared" si="12"/>
        <v>277.27</v>
      </c>
      <c r="K48" s="746">
        <f t="shared" si="12"/>
        <v>16.76318966</v>
      </c>
      <c r="L48" s="748">
        <f>L44+L45+L46+L47</f>
        <v>248.78318965999998</v>
      </c>
      <c r="M48" s="749">
        <f t="shared" si="12"/>
        <v>0</v>
      </c>
      <c r="N48" s="745">
        <f t="shared" si="12"/>
        <v>232.01999999999998</v>
      </c>
      <c r="O48" s="746">
        <f>O44+O45+O46+O47</f>
        <v>249.51</v>
      </c>
      <c r="P48" s="746">
        <f>SUM(P44:P47)</f>
        <v>15.08487558</v>
      </c>
      <c r="Q48" s="746">
        <f>SUM(Q44:Q47)</f>
        <v>277.27</v>
      </c>
      <c r="R48" s="746">
        <f t="shared" si="12"/>
        <v>16.76318966</v>
      </c>
      <c r="S48" s="748">
        <f t="shared" si="12"/>
        <v>248.78318965999998</v>
      </c>
    </row>
    <row r="49" spans="1:19" ht="15.75">
      <c r="A49" s="242"/>
      <c r="B49" s="797"/>
      <c r="C49" s="687"/>
      <c r="D49" s="686"/>
      <c r="E49" s="686" t="s">
        <v>820</v>
      </c>
      <c r="F49" s="261"/>
      <c r="G49" s="732"/>
      <c r="H49" s="733"/>
      <c r="I49" s="264"/>
      <c r="J49" s="261"/>
      <c r="K49" s="264"/>
      <c r="L49" s="735"/>
      <c r="M49" s="716"/>
      <c r="N49" s="771"/>
      <c r="O49" s="264"/>
      <c r="P49" s="734"/>
      <c r="Q49" s="734"/>
      <c r="R49" s="734"/>
      <c r="S49" s="732"/>
    </row>
    <row r="50" spans="1:19" ht="21.75" customHeight="1" thickBot="1">
      <c r="A50" s="238">
        <v>27</v>
      </c>
      <c r="B50" s="698" t="s">
        <v>853</v>
      </c>
      <c r="C50" s="719">
        <v>1265.23</v>
      </c>
      <c r="D50" s="255">
        <v>2809.2</v>
      </c>
      <c r="E50" s="722"/>
      <c r="F50" s="255"/>
      <c r="G50" s="720">
        <f>C50+F50</f>
        <v>1265.23</v>
      </c>
      <c r="H50" s="721">
        <v>793.76</v>
      </c>
      <c r="I50" s="255">
        <v>529.73</v>
      </c>
      <c r="J50" s="255"/>
      <c r="K50" s="255">
        <f>J50*0.060458</f>
        <v>0</v>
      </c>
      <c r="L50" s="724">
        <f>H50+K50</f>
        <v>793.76</v>
      </c>
      <c r="M50" s="694"/>
      <c r="N50" s="719">
        <f>793.76-144.9</f>
        <v>648.86</v>
      </c>
      <c r="O50" s="255">
        <v>529.73</v>
      </c>
      <c r="P50" s="259">
        <f>O50*0.060458</f>
        <v>32.02641634</v>
      </c>
      <c r="Q50" s="255"/>
      <c r="R50" s="255">
        <f>Q50*0.060458</f>
        <v>0</v>
      </c>
      <c r="S50" s="720">
        <f>N50+R50</f>
        <v>648.86</v>
      </c>
    </row>
    <row r="51" spans="1:19" ht="12.75" customHeight="1" thickBot="1">
      <c r="A51" s="260"/>
      <c r="B51" s="744" t="s">
        <v>828</v>
      </c>
      <c r="C51" s="745">
        <f aca="true" t="shared" si="13" ref="C51:L51">SUM(C50)</f>
        <v>1265.23</v>
      </c>
      <c r="D51" s="745">
        <f t="shared" si="13"/>
        <v>2809.2</v>
      </c>
      <c r="E51" s="745">
        <f t="shared" si="13"/>
        <v>0</v>
      </c>
      <c r="F51" s="745">
        <f t="shared" si="13"/>
        <v>0</v>
      </c>
      <c r="G51" s="745">
        <f t="shared" si="13"/>
        <v>1265.23</v>
      </c>
      <c r="H51" s="745">
        <f t="shared" si="13"/>
        <v>793.76</v>
      </c>
      <c r="I51" s="745">
        <f t="shared" si="13"/>
        <v>529.73</v>
      </c>
      <c r="J51" s="745">
        <f t="shared" si="13"/>
        <v>0</v>
      </c>
      <c r="K51" s="745">
        <f t="shared" si="13"/>
        <v>0</v>
      </c>
      <c r="L51" s="745">
        <f t="shared" si="13"/>
        <v>793.76</v>
      </c>
      <c r="M51" s="749">
        <f aca="true" t="shared" si="14" ref="M51:S51">M50</f>
        <v>0</v>
      </c>
      <c r="N51" s="745">
        <f>N50</f>
        <v>648.86</v>
      </c>
      <c r="O51" s="746">
        <f t="shared" si="14"/>
        <v>529.73</v>
      </c>
      <c r="P51" s="746">
        <f t="shared" si="14"/>
        <v>32.02641634</v>
      </c>
      <c r="Q51" s="746">
        <f t="shared" si="14"/>
        <v>0</v>
      </c>
      <c r="R51" s="746">
        <f t="shared" si="14"/>
        <v>0</v>
      </c>
      <c r="S51" s="748">
        <f t="shared" si="14"/>
        <v>648.86</v>
      </c>
    </row>
    <row r="52" spans="1:19" ht="15.75">
      <c r="A52" s="251"/>
      <c r="B52" s="710"/>
      <c r="C52" s="776"/>
      <c r="D52" s="777"/>
      <c r="E52" s="778" t="s">
        <v>854</v>
      </c>
      <c r="F52" s="777"/>
      <c r="G52" s="779"/>
      <c r="H52" s="733"/>
      <c r="I52" s="261"/>
      <c r="J52" s="261"/>
      <c r="K52" s="261"/>
      <c r="L52" s="735"/>
      <c r="M52" s="716"/>
      <c r="N52" s="771"/>
      <c r="O52" s="261"/>
      <c r="P52" s="735"/>
      <c r="Q52" s="735"/>
      <c r="R52" s="735"/>
      <c r="S52" s="732"/>
    </row>
    <row r="53" spans="1:19" ht="21.75" customHeight="1">
      <c r="A53" s="238">
        <v>28</v>
      </c>
      <c r="B53" s="257" t="s">
        <v>855</v>
      </c>
      <c r="C53" s="258">
        <v>20.75</v>
      </c>
      <c r="D53" s="241"/>
      <c r="E53" s="240">
        <v>3.66</v>
      </c>
      <c r="F53" s="240">
        <f>E53*0.065497</f>
        <v>0.23971902</v>
      </c>
      <c r="G53" s="256">
        <f>C53+F53</f>
        <v>20.98971902</v>
      </c>
      <c r="H53" s="693">
        <v>14.9</v>
      </c>
      <c r="I53" s="240"/>
      <c r="J53" s="240">
        <v>2.34</v>
      </c>
      <c r="K53" s="240">
        <f>J53*0.065497</f>
        <v>0.15326298</v>
      </c>
      <c r="L53" s="259">
        <f aca="true" t="shared" si="15" ref="L53:L58">H53+K53</f>
        <v>15.05326298</v>
      </c>
      <c r="M53" s="694"/>
      <c r="N53" s="258">
        <v>14.9</v>
      </c>
      <c r="O53" s="240"/>
      <c r="P53" s="240"/>
      <c r="Q53" s="240">
        <v>2.34</v>
      </c>
      <c r="R53" s="240">
        <f>Q53*0.065497</f>
        <v>0.15326298</v>
      </c>
      <c r="S53" s="256">
        <f>N53+R53</f>
        <v>15.05326298</v>
      </c>
    </row>
    <row r="54" spans="1:19" ht="34.5" customHeight="1">
      <c r="A54" s="238">
        <v>29</v>
      </c>
      <c r="B54" s="257" t="s">
        <v>856</v>
      </c>
      <c r="C54" s="258">
        <v>197.01</v>
      </c>
      <c r="D54" s="240">
        <v>309.96</v>
      </c>
      <c r="E54" s="241"/>
      <c r="F54" s="241"/>
      <c r="G54" s="256">
        <f>C54+F54</f>
        <v>197.01</v>
      </c>
      <c r="H54" s="693">
        <v>192.68</v>
      </c>
      <c r="I54" s="240">
        <v>217.01</v>
      </c>
      <c r="J54" s="240"/>
      <c r="K54" s="240">
        <f>J54*0.060458</f>
        <v>0</v>
      </c>
      <c r="L54" s="259">
        <f t="shared" si="15"/>
        <v>192.68</v>
      </c>
      <c r="M54" s="694"/>
      <c r="N54" s="258">
        <v>192.68</v>
      </c>
      <c r="O54" s="240">
        <v>217.01</v>
      </c>
      <c r="P54" s="259">
        <f>O54*0.060458</f>
        <v>13.11999058</v>
      </c>
      <c r="Q54" s="240"/>
      <c r="R54" s="240">
        <f>Q54*0.060458</f>
        <v>0</v>
      </c>
      <c r="S54" s="256">
        <f>N54+R54</f>
        <v>192.68</v>
      </c>
    </row>
    <row r="55" spans="1:19" ht="34.5" customHeight="1">
      <c r="A55" s="238">
        <v>30</v>
      </c>
      <c r="B55" s="257" t="s">
        <v>663</v>
      </c>
      <c r="C55" s="258">
        <v>291.14</v>
      </c>
      <c r="D55" s="599"/>
      <c r="E55" s="241"/>
      <c r="F55" s="240"/>
      <c r="G55" s="256">
        <f>C55+F55</f>
        <v>291.14</v>
      </c>
      <c r="H55" s="693">
        <v>316.34</v>
      </c>
      <c r="I55" s="240"/>
      <c r="J55" s="240"/>
      <c r="K55" s="240">
        <f>J55*0.060458</f>
        <v>0</v>
      </c>
      <c r="L55" s="259">
        <f t="shared" si="15"/>
        <v>316.34</v>
      </c>
      <c r="M55" s="694"/>
      <c r="N55" s="258">
        <v>316.34</v>
      </c>
      <c r="O55" s="240"/>
      <c r="P55" s="240"/>
      <c r="Q55" s="240"/>
      <c r="R55" s="240">
        <f>Q55*0.060458</f>
        <v>0</v>
      </c>
      <c r="S55" s="256">
        <f>N55+R55</f>
        <v>316.34</v>
      </c>
    </row>
    <row r="56" spans="1:19" ht="34.5" customHeight="1">
      <c r="A56" s="238"/>
      <c r="B56" s="257" t="s">
        <v>184</v>
      </c>
      <c r="C56" s="1028" t="s">
        <v>661</v>
      </c>
      <c r="D56" s="1029"/>
      <c r="E56" s="1029"/>
      <c r="F56" s="1029"/>
      <c r="G56" s="1030"/>
      <c r="H56" s="693">
        <v>73.89</v>
      </c>
      <c r="I56" s="240"/>
      <c r="J56" s="240"/>
      <c r="K56" s="240"/>
      <c r="L56" s="259">
        <f t="shared" si="15"/>
        <v>73.89</v>
      </c>
      <c r="M56" s="694"/>
      <c r="N56" s="258"/>
      <c r="O56" s="240"/>
      <c r="P56" s="240"/>
      <c r="Q56" s="240"/>
      <c r="R56" s="240"/>
      <c r="S56" s="256"/>
    </row>
    <row r="57" spans="1:19" ht="21.75" customHeight="1">
      <c r="A57" s="238">
        <v>32</v>
      </c>
      <c r="B57" s="257" t="s">
        <v>857</v>
      </c>
      <c r="C57" s="258">
        <v>32.29</v>
      </c>
      <c r="D57" s="241"/>
      <c r="E57" s="241">
        <v>5.4</v>
      </c>
      <c r="F57" s="240">
        <f>E57*0.060458</f>
        <v>0.3264732</v>
      </c>
      <c r="G57" s="256">
        <f>C57+F57</f>
        <v>32.6164732</v>
      </c>
      <c r="H57" s="693">
        <v>31.79</v>
      </c>
      <c r="I57" s="240"/>
      <c r="J57" s="240">
        <v>3.8</v>
      </c>
      <c r="K57" s="240">
        <f>J57*0.060458</f>
        <v>0.22974039999999998</v>
      </c>
      <c r="L57" s="259">
        <f t="shared" si="15"/>
        <v>32.019740399999996</v>
      </c>
      <c r="M57" s="694"/>
      <c r="N57" s="258">
        <v>31.79</v>
      </c>
      <c r="O57" s="240"/>
      <c r="P57" s="240"/>
      <c r="Q57" s="240">
        <v>3.8</v>
      </c>
      <c r="R57" s="240">
        <f>Q57*0.060458</f>
        <v>0.22974039999999998</v>
      </c>
      <c r="S57" s="256">
        <f>N57+R57</f>
        <v>32.019740399999996</v>
      </c>
    </row>
    <row r="58" spans="1:19" ht="21.75" customHeight="1">
      <c r="A58" s="238">
        <v>33</v>
      </c>
      <c r="B58" s="257" t="s">
        <v>858</v>
      </c>
      <c r="C58" s="258">
        <v>15.43</v>
      </c>
      <c r="D58" s="241"/>
      <c r="E58" s="240">
        <v>6.01</v>
      </c>
      <c r="F58" s="240">
        <f>E58*0.060458</f>
        <v>0.36335258</v>
      </c>
      <c r="G58" s="256">
        <f>C58+F58</f>
        <v>15.79335258</v>
      </c>
      <c r="H58" s="693">
        <v>15.95</v>
      </c>
      <c r="I58" s="240"/>
      <c r="J58" s="240">
        <v>5.33</v>
      </c>
      <c r="K58" s="240">
        <f>J58*0.060458</f>
        <v>0.32224114</v>
      </c>
      <c r="L58" s="259">
        <f t="shared" si="15"/>
        <v>16.27224114</v>
      </c>
      <c r="M58" s="694"/>
      <c r="N58" s="258">
        <v>15.95</v>
      </c>
      <c r="O58" s="240"/>
      <c r="P58" s="240"/>
      <c r="Q58" s="240">
        <v>5.33</v>
      </c>
      <c r="R58" s="240">
        <f>Q58*0.060458</f>
        <v>0.32224114</v>
      </c>
      <c r="S58" s="256">
        <f>N58+R58</f>
        <v>16.27224114</v>
      </c>
    </row>
    <row r="59" spans="1:19" ht="12.75" customHeight="1">
      <c r="A59" s="260"/>
      <c r="B59" s="744" t="s">
        <v>828</v>
      </c>
      <c r="C59" s="775">
        <f aca="true" t="shared" si="16" ref="C59:L59">SUM(C53:C58)</f>
        <v>556.6199999999999</v>
      </c>
      <c r="D59" s="262">
        <f t="shared" si="16"/>
        <v>309.96</v>
      </c>
      <c r="E59" s="262">
        <f t="shared" si="16"/>
        <v>15.07</v>
      </c>
      <c r="F59" s="262">
        <f t="shared" si="16"/>
        <v>0.9295448</v>
      </c>
      <c r="G59" s="780">
        <f t="shared" si="16"/>
        <v>557.5495448</v>
      </c>
      <c r="H59" s="739">
        <f t="shared" si="16"/>
        <v>645.55</v>
      </c>
      <c r="I59" s="262">
        <f t="shared" si="16"/>
        <v>217.01</v>
      </c>
      <c r="J59" s="262">
        <f t="shared" si="16"/>
        <v>11.469999999999999</v>
      </c>
      <c r="K59" s="262">
        <f t="shared" si="16"/>
        <v>0.7052445199999999</v>
      </c>
      <c r="L59" s="265">
        <f t="shared" si="16"/>
        <v>646.25524452</v>
      </c>
      <c r="M59" s="740"/>
      <c r="N59" s="737">
        <f aca="true" t="shared" si="17" ref="N59:S59">SUM(N53:N58)</f>
        <v>571.66</v>
      </c>
      <c r="O59" s="262">
        <f t="shared" si="17"/>
        <v>217.01</v>
      </c>
      <c r="P59" s="262">
        <f t="shared" si="17"/>
        <v>13.11999058</v>
      </c>
      <c r="Q59" s="262">
        <f t="shared" si="17"/>
        <v>11.469999999999999</v>
      </c>
      <c r="R59" s="265">
        <f t="shared" si="17"/>
        <v>0.7052445199999999</v>
      </c>
      <c r="S59" s="738">
        <f t="shared" si="17"/>
        <v>572.36524452</v>
      </c>
    </row>
    <row r="60" spans="1:19" ht="23.25" thickBot="1">
      <c r="A60" s="266"/>
      <c r="B60" s="751" t="s">
        <v>859</v>
      </c>
      <c r="C60" s="752">
        <f>C22+C34+C41+C48+C51+C59</f>
        <v>6344.45</v>
      </c>
      <c r="D60" s="267">
        <f>D22+D34+D41+D48+D51+D59</f>
        <v>7201.71</v>
      </c>
      <c r="E60" s="267">
        <f>E22+E34+E41+E48+E51+E59</f>
        <v>3583.7100000000005</v>
      </c>
      <c r="F60" s="267">
        <f>F22+F34+F41+F48+F51+F59</f>
        <v>216.68238192</v>
      </c>
      <c r="G60" s="753">
        <f>G22+G34+G41+G48+G51+G59</f>
        <v>6561.132381920001</v>
      </c>
      <c r="H60" s="754">
        <f>H42+H48+H51+H59</f>
        <v>5658.410000000001</v>
      </c>
      <c r="I60" s="754">
        <f>I42+I48+I51+I59</f>
        <v>4043.4800000000005</v>
      </c>
      <c r="J60" s="754">
        <f>J42+J48+J51+J59</f>
        <v>1723.41</v>
      </c>
      <c r="K60" s="754">
        <f>K42+K48+K51+K59</f>
        <v>104.20571303999998</v>
      </c>
      <c r="L60" s="754">
        <f>L42+L48+L51+L59</f>
        <v>5762.61571304</v>
      </c>
      <c r="M60" s="755"/>
      <c r="N60" s="752">
        <f>N42+N48+N51+N59</f>
        <v>5439.62</v>
      </c>
      <c r="O60" s="267">
        <f>O42+O48+O51+O59</f>
        <v>4043.4800000000005</v>
      </c>
      <c r="P60" s="267">
        <f>P42+P48+P51+P59</f>
        <v>244.46071383999995</v>
      </c>
      <c r="Q60" s="267">
        <f>Q42+Q48+Q51+Q59</f>
        <v>288.74</v>
      </c>
      <c r="R60" s="267">
        <f>R42+R48+R51+R59</f>
        <v>104.20571303999998</v>
      </c>
      <c r="S60" s="753">
        <f>N60+R60</f>
        <v>5543.82571304</v>
      </c>
    </row>
    <row r="61" spans="1:19" ht="13.5" thickBot="1">
      <c r="A61" s="268"/>
      <c r="B61" s="756" t="s">
        <v>860</v>
      </c>
      <c r="C61" s="745">
        <f aca="true" t="shared" si="18" ref="C61:L61">C16+C60</f>
        <v>6908.4</v>
      </c>
      <c r="D61" s="746">
        <f t="shared" si="18"/>
        <v>7947.46</v>
      </c>
      <c r="E61" s="746">
        <f t="shared" si="18"/>
        <v>3713.7100000000005</v>
      </c>
      <c r="F61" s="746">
        <f t="shared" si="18"/>
        <v>224.54192192000002</v>
      </c>
      <c r="G61" s="748">
        <f t="shared" si="18"/>
        <v>7132.941921920001</v>
      </c>
      <c r="H61" s="757">
        <f t="shared" si="18"/>
        <v>6170.650000000001</v>
      </c>
      <c r="I61" s="746">
        <f t="shared" si="18"/>
        <v>4643.240000000001</v>
      </c>
      <c r="J61" s="746">
        <f t="shared" si="18"/>
        <v>1744.26</v>
      </c>
      <c r="K61" s="746">
        <f t="shared" si="18"/>
        <v>105.46626233999997</v>
      </c>
      <c r="L61" s="747">
        <f t="shared" si="18"/>
        <v>6276.11626234</v>
      </c>
      <c r="M61" s="758">
        <v>6057.33</v>
      </c>
      <c r="N61" s="745">
        <f>N16+N60</f>
        <v>5951.86</v>
      </c>
      <c r="O61" s="746">
        <f>O16+O60</f>
        <v>4643.240000000001</v>
      </c>
      <c r="P61" s="746">
        <f>P16+P60</f>
        <v>280.72100391999993</v>
      </c>
      <c r="Q61" s="746">
        <f>Q16+Q60</f>
        <v>288.74</v>
      </c>
      <c r="R61" s="746">
        <f>R16+R60</f>
        <v>105.46626233999997</v>
      </c>
      <c r="S61" s="748">
        <f>ROUND(S16+S60,2)</f>
        <v>6057.33</v>
      </c>
    </row>
    <row r="62" spans="1:19" ht="12.75">
      <c r="A62" s="269"/>
      <c r="B62" s="1003" t="s">
        <v>861</v>
      </c>
      <c r="C62" s="1003"/>
      <c r="D62" s="1003"/>
      <c r="E62" s="1003"/>
      <c r="F62" s="1003"/>
      <c r="G62" s="1003"/>
      <c r="H62" s="1003"/>
      <c r="I62" s="1003"/>
      <c r="J62" s="1003"/>
      <c r="K62" s="226"/>
      <c r="L62" s="226"/>
      <c r="M62" s="759"/>
      <c r="N62" s="360"/>
      <c r="O62" s="226"/>
      <c r="P62" s="226"/>
      <c r="Q62" s="226"/>
      <c r="R62" s="226"/>
      <c r="S62" s="360"/>
    </row>
    <row r="63" spans="1:9" ht="12.75">
      <c r="A63" s="269"/>
      <c r="B63" s="202" t="s">
        <v>664</v>
      </c>
      <c r="C63" s="270"/>
      <c r="D63" s="270"/>
      <c r="E63" s="270"/>
      <c r="I63" s="271"/>
    </row>
    <row r="64" spans="1:19" ht="12.75" customHeight="1">
      <c r="A64" s="269"/>
      <c r="B64" s="1003" t="s">
        <v>665</v>
      </c>
      <c r="C64" s="1003"/>
      <c r="D64" s="1003"/>
      <c r="E64" s="1003"/>
      <c r="F64" s="1003"/>
      <c r="G64" s="1003"/>
      <c r="H64" s="1003"/>
      <c r="I64" s="1003"/>
      <c r="J64" s="1003"/>
      <c r="K64" s="1003"/>
      <c r="L64" s="1003"/>
      <c r="M64" s="1003"/>
      <c r="N64" s="1003"/>
      <c r="O64" s="1003"/>
      <c r="P64" s="1003"/>
      <c r="Q64" s="1003"/>
      <c r="R64" s="1003"/>
      <c r="S64" s="1003"/>
    </row>
    <row r="65" spans="1:19" ht="24.75" customHeight="1">
      <c r="A65" s="270"/>
      <c r="B65" s="1003" t="s">
        <v>185</v>
      </c>
      <c r="C65" s="1003"/>
      <c r="D65" s="1003"/>
      <c r="E65" s="1003"/>
      <c r="F65" s="1003"/>
      <c r="G65" s="1003"/>
      <c r="H65" s="1003"/>
      <c r="I65" s="1003"/>
      <c r="J65" s="1003"/>
      <c r="K65" s="1003"/>
      <c r="L65" s="1003"/>
      <c r="M65" s="1003"/>
      <c r="N65" s="1003"/>
      <c r="O65" s="1003"/>
      <c r="P65" s="1003"/>
      <c r="Q65" s="1003"/>
      <c r="R65" s="1003"/>
      <c r="S65" s="1003"/>
    </row>
    <row r="66" spans="1:19" ht="37.5" customHeight="1" thickBot="1">
      <c r="A66" s="269"/>
      <c r="B66" s="1003" t="s">
        <v>658</v>
      </c>
      <c r="C66" s="1003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8"/>
      <c r="O66" s="1008"/>
      <c r="P66" s="1008"/>
      <c r="Q66" s="1008"/>
      <c r="R66" s="1008"/>
      <c r="S66" s="1008"/>
    </row>
    <row r="67" spans="1:19" s="202" customFormat="1" ht="24.75" customHeight="1" thickBot="1">
      <c r="A67" s="773"/>
      <c r="B67" s="781" t="s">
        <v>175</v>
      </c>
      <c r="C67" s="782">
        <v>348.17</v>
      </c>
      <c r="D67" s="761">
        <v>430.9</v>
      </c>
      <c r="E67" s="761">
        <v>430.9</v>
      </c>
      <c r="F67" s="761">
        <f>E67*0.060458</f>
        <v>26.051352199999997</v>
      </c>
      <c r="G67" s="783">
        <f>C67+F67</f>
        <v>374.2213522</v>
      </c>
      <c r="H67" s="782">
        <v>348.17</v>
      </c>
      <c r="I67" s="761"/>
      <c r="J67" s="761">
        <v>430.9</v>
      </c>
      <c r="K67" s="761">
        <f>J67*0.060458</f>
        <v>26.051352199999997</v>
      </c>
      <c r="L67" s="783">
        <f>H67+K67</f>
        <v>374.2213522</v>
      </c>
      <c r="M67" s="784"/>
      <c r="N67" s="762">
        <v>348.17</v>
      </c>
      <c r="O67" s="762"/>
      <c r="P67" s="762"/>
      <c r="Q67" s="762">
        <v>430.9</v>
      </c>
      <c r="R67" s="762">
        <f>ROUND(Q67*0.060458,2)</f>
        <v>26.05</v>
      </c>
      <c r="S67" s="762">
        <f>N67+R67</f>
        <v>374.22</v>
      </c>
    </row>
    <row r="68" spans="1:19" s="202" customFormat="1" ht="12.75" customHeight="1" thickBot="1">
      <c r="A68" s="773"/>
      <c r="B68" s="1032" t="s">
        <v>799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6"/>
      <c r="N68" s="240">
        <f aca="true" t="shared" si="19" ref="N68:S68">N60+N67</f>
        <v>5787.79</v>
      </c>
      <c r="O68" s="240">
        <f t="shared" si="19"/>
        <v>4043.4800000000005</v>
      </c>
      <c r="P68" s="240">
        <f t="shared" si="19"/>
        <v>244.46071383999995</v>
      </c>
      <c r="Q68" s="240">
        <f t="shared" si="19"/>
        <v>719.64</v>
      </c>
      <c r="R68" s="240">
        <f t="shared" si="19"/>
        <v>130.25571304</v>
      </c>
      <c r="S68" s="240">
        <f t="shared" si="19"/>
        <v>5918.04571304</v>
      </c>
    </row>
    <row r="69" spans="1:19" s="202" customFormat="1" ht="12.75" customHeight="1" thickBot="1">
      <c r="A69" s="773"/>
      <c r="B69" s="1033"/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6"/>
      <c r="N69" s="255">
        <f>N68-P68</f>
        <v>5543.32928616</v>
      </c>
      <c r="O69" s="255"/>
      <c r="P69" s="255"/>
      <c r="Q69" s="255"/>
      <c r="R69" s="255">
        <f>P68+R68</f>
        <v>374.71642688</v>
      </c>
      <c r="S69" s="255">
        <f>SUM(N69:R69)</f>
        <v>5918.04571304</v>
      </c>
    </row>
    <row r="70" spans="1:19" s="202" customFormat="1" ht="37.5" customHeight="1" thickBot="1">
      <c r="A70" s="774"/>
      <c r="B70" s="1031" t="s">
        <v>660</v>
      </c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772">
        <f>M61+L67</f>
        <v>6431.5513522</v>
      </c>
      <c r="N70" s="763">
        <f>N61+N67</f>
        <v>6300.03</v>
      </c>
      <c r="O70" s="764">
        <f>O61+O67</f>
        <v>4643.240000000001</v>
      </c>
      <c r="P70" s="764">
        <f>O70*0.060458</f>
        <v>280.72100392000004</v>
      </c>
      <c r="Q70" s="764">
        <f>Q61+Q67</f>
        <v>719.64</v>
      </c>
      <c r="R70" s="764">
        <f>R61+R67</f>
        <v>131.51626233999997</v>
      </c>
      <c r="S70" s="765">
        <f>S61+S67</f>
        <v>6431.55</v>
      </c>
    </row>
    <row r="71" spans="14:19" ht="12.75">
      <c r="N71" s="271">
        <f>N70-P70</f>
        <v>6019.30899608</v>
      </c>
      <c r="R71" s="271">
        <f>P70+R70</f>
        <v>412.23726626</v>
      </c>
      <c r="S71" s="271">
        <f>SUM(N71:R71)</f>
        <v>6431.54626234</v>
      </c>
    </row>
    <row r="72" spans="1:19" ht="12.75">
      <c r="A72" s="269"/>
      <c r="C72" s="270"/>
      <c r="D72" s="270"/>
      <c r="E72" s="270"/>
      <c r="L72" s="760"/>
      <c r="N72" s="271"/>
      <c r="R72" s="271"/>
      <c r="S72" s="271"/>
    </row>
    <row r="73" spans="1:19" ht="12.75">
      <c r="A73" s="269"/>
      <c r="C73" s="270"/>
      <c r="D73" s="270"/>
      <c r="E73" s="270"/>
      <c r="S73" s="271"/>
    </row>
  </sheetData>
  <sheetProtection/>
  <mergeCells count="19">
    <mergeCell ref="C56:G56"/>
    <mergeCell ref="B70:L70"/>
    <mergeCell ref="B66:S66"/>
    <mergeCell ref="B62:J62"/>
    <mergeCell ref="B64:S64"/>
    <mergeCell ref="B65:S65"/>
    <mergeCell ref="B68:B69"/>
    <mergeCell ref="A7:A8"/>
    <mergeCell ref="B7:B8"/>
    <mergeCell ref="C7:G7"/>
    <mergeCell ref="H7:L7"/>
    <mergeCell ref="M7:M8"/>
    <mergeCell ref="N7:S7"/>
    <mergeCell ref="M1:S1"/>
    <mergeCell ref="A2:L2"/>
    <mergeCell ref="A3:L3"/>
    <mergeCell ref="A4:L4"/>
    <mergeCell ref="A5:L5"/>
    <mergeCell ref="A6:S6"/>
  </mergeCells>
  <printOptions/>
  <pageMargins left="0.96" right="0.17" top="1" bottom="0.56" header="0.5" footer="0.5"/>
  <pageSetup horizontalDpi="600" verticalDpi="600" orientation="landscape" paperSize="9" scale="84" r:id="rId1"/>
  <rowBreaks count="2" manualBreakCount="2">
    <brk id="25" max="18" man="1"/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7109375" style="0" customWidth="1"/>
    <col min="4" max="6" width="6.7109375" style="0" customWidth="1"/>
    <col min="7" max="7" width="7.7109375" style="0" customWidth="1"/>
    <col min="8" max="8" width="5.7109375" style="0" customWidth="1"/>
    <col min="9" max="9" width="6.7109375" style="0" customWidth="1"/>
    <col min="10" max="11" width="5.7109375" style="0" customWidth="1"/>
    <col min="12" max="15" width="6.7109375" style="0" customWidth="1"/>
    <col min="17" max="17" width="10.57421875" style="0" bestFit="1" customWidth="1"/>
  </cols>
  <sheetData>
    <row r="1" spans="8:15" ht="90.75" customHeight="1">
      <c r="H1" s="969" t="s">
        <v>1251</v>
      </c>
      <c r="I1" s="970"/>
      <c r="J1" s="970"/>
      <c r="K1" s="970"/>
      <c r="L1" s="970"/>
      <c r="M1" s="970"/>
      <c r="N1" s="970"/>
      <c r="O1" s="970"/>
    </row>
    <row r="2" spans="1:15" ht="15.75">
      <c r="A2" s="948" t="s">
        <v>685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</row>
    <row r="3" spans="1:15" ht="15" customHeight="1">
      <c r="A3" s="935" t="s">
        <v>807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</row>
    <row r="4" spans="1:15" ht="15.75">
      <c r="A4" s="948" t="s">
        <v>853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</row>
    <row r="5" spans="1:15" ht="15.75">
      <c r="A5" s="948" t="s">
        <v>175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</row>
    <row r="6" spans="1:15" ht="16.5" thickBot="1">
      <c r="A6" s="949" t="s">
        <v>109</v>
      </c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</row>
    <row r="7" spans="1:15" s="355" customFormat="1" ht="219.75" customHeight="1" thickBot="1">
      <c r="A7" s="586" t="s">
        <v>688</v>
      </c>
      <c r="B7" s="587" t="s">
        <v>804</v>
      </c>
      <c r="C7" s="587" t="s">
        <v>171</v>
      </c>
      <c r="D7" s="587" t="s">
        <v>172</v>
      </c>
      <c r="E7" s="588" t="s">
        <v>173</v>
      </c>
      <c r="F7" s="589" t="s">
        <v>155</v>
      </c>
      <c r="G7" s="587" t="s">
        <v>156</v>
      </c>
      <c r="H7" s="587" t="s">
        <v>157</v>
      </c>
      <c r="I7" s="587" t="s">
        <v>158</v>
      </c>
      <c r="J7" s="587" t="s">
        <v>159</v>
      </c>
      <c r="K7" s="587" t="s">
        <v>160</v>
      </c>
      <c r="L7" s="587" t="s">
        <v>161</v>
      </c>
      <c r="M7" s="587" t="s">
        <v>162</v>
      </c>
      <c r="N7" s="590" t="s">
        <v>163</v>
      </c>
      <c r="O7" s="591" t="s">
        <v>164</v>
      </c>
    </row>
    <row r="8" spans="1:15" s="355" customFormat="1" ht="12.75">
      <c r="A8" s="592"/>
      <c r="B8" s="1040" t="s">
        <v>165</v>
      </c>
      <c r="C8" s="1041"/>
      <c r="D8" s="1041"/>
      <c r="E8" s="1041"/>
      <c r="F8" s="593">
        <v>31</v>
      </c>
      <c r="G8" s="594">
        <v>29</v>
      </c>
      <c r="H8" s="594">
        <v>31</v>
      </c>
      <c r="I8" s="594">
        <v>30</v>
      </c>
      <c r="J8" s="594">
        <v>22</v>
      </c>
      <c r="K8" s="594">
        <v>15</v>
      </c>
      <c r="L8" s="594">
        <v>31</v>
      </c>
      <c r="M8" s="594">
        <v>30</v>
      </c>
      <c r="N8" s="595">
        <v>31</v>
      </c>
      <c r="O8" s="596">
        <f>SUM(F8:N8)</f>
        <v>250</v>
      </c>
    </row>
    <row r="9" spans="1:15" s="355" customFormat="1" ht="12.75">
      <c r="A9" s="298"/>
      <c r="B9" s="1045" t="s">
        <v>166</v>
      </c>
      <c r="C9" s="1046"/>
      <c r="D9" s="1046"/>
      <c r="E9" s="1047"/>
      <c r="F9" s="239">
        <f aca="true" t="shared" si="0" ref="F9:N9">F8*24</f>
        <v>744</v>
      </c>
      <c r="G9" s="239">
        <f t="shared" si="0"/>
        <v>696</v>
      </c>
      <c r="H9" s="239">
        <f t="shared" si="0"/>
        <v>744</v>
      </c>
      <c r="I9" s="239">
        <f t="shared" si="0"/>
        <v>720</v>
      </c>
      <c r="J9" s="239">
        <f t="shared" si="0"/>
        <v>528</v>
      </c>
      <c r="K9" s="239">
        <f t="shared" si="0"/>
        <v>360</v>
      </c>
      <c r="L9" s="239">
        <f t="shared" si="0"/>
        <v>744</v>
      </c>
      <c r="M9" s="239">
        <f t="shared" si="0"/>
        <v>720</v>
      </c>
      <c r="N9" s="597">
        <f t="shared" si="0"/>
        <v>744</v>
      </c>
      <c r="O9" s="598">
        <f>SUM(F9:N9)</f>
        <v>6000</v>
      </c>
    </row>
    <row r="10" spans="1:15" s="355" customFormat="1" ht="24.75" customHeight="1">
      <c r="A10" s="304"/>
      <c r="B10" s="1042" t="s">
        <v>174</v>
      </c>
      <c r="C10" s="1043"/>
      <c r="D10" s="1043"/>
      <c r="E10" s="1044"/>
      <c r="F10" s="239">
        <v>-17.5</v>
      </c>
      <c r="G10" s="239">
        <v>-17.2</v>
      </c>
      <c r="H10" s="239">
        <v>-0.4</v>
      </c>
      <c r="I10" s="239">
        <v>3.6</v>
      </c>
      <c r="J10" s="241">
        <v>9.3</v>
      </c>
      <c r="K10" s="241">
        <v>11.9</v>
      </c>
      <c r="L10" s="599">
        <v>4.8</v>
      </c>
      <c r="M10" s="241">
        <v>-8.1</v>
      </c>
      <c r="N10" s="600">
        <v>-16.8</v>
      </c>
      <c r="O10" s="601"/>
    </row>
    <row r="11" spans="1:15" s="202" customFormat="1" ht="37.5" customHeight="1">
      <c r="A11" s="608">
        <v>4</v>
      </c>
      <c r="B11" s="606" t="s">
        <v>168</v>
      </c>
      <c r="C11" s="602">
        <v>21</v>
      </c>
      <c r="D11" s="602">
        <v>-40</v>
      </c>
      <c r="E11" s="609">
        <v>0.1362494036135831</v>
      </c>
      <c r="F11" s="241">
        <f aca="true" t="shared" si="1" ref="F11:M11">ROUND($E11*($C11-F$10)/($C11-$D11)*F$9,2)</f>
        <v>63.98</v>
      </c>
      <c r="G11" s="241">
        <f t="shared" si="1"/>
        <v>59.39</v>
      </c>
      <c r="H11" s="241">
        <f t="shared" si="1"/>
        <v>35.56</v>
      </c>
      <c r="I11" s="241">
        <f t="shared" si="1"/>
        <v>27.98</v>
      </c>
      <c r="J11" s="241">
        <f t="shared" si="1"/>
        <v>13.8</v>
      </c>
      <c r="K11" s="241">
        <f t="shared" si="1"/>
        <v>7.32</v>
      </c>
      <c r="L11" s="241">
        <f t="shared" si="1"/>
        <v>26.92</v>
      </c>
      <c r="M11" s="241">
        <f t="shared" si="1"/>
        <v>46.8</v>
      </c>
      <c r="N11" s="241">
        <f>ROUND($E11*($C11-N$10)/($C11-$D11)*N$9,2)-0.01</f>
        <v>62.81</v>
      </c>
      <c r="O11" s="603">
        <f>SUM(F11:N11)</f>
        <v>344.56</v>
      </c>
    </row>
    <row r="12" spans="1:15" s="202" customFormat="1" ht="12.75" customHeight="1">
      <c r="A12" s="608"/>
      <c r="B12" s="604" t="s">
        <v>167</v>
      </c>
      <c r="C12" s="602"/>
      <c r="D12" s="602"/>
      <c r="E12" s="609"/>
      <c r="F12" s="241">
        <f aca="true" t="shared" si="2" ref="F12:M12">ROUND($O12/9,2)</f>
        <v>2.89</v>
      </c>
      <c r="G12" s="241">
        <f t="shared" si="2"/>
        <v>2.89</v>
      </c>
      <c r="H12" s="241">
        <f t="shared" si="2"/>
        <v>2.89</v>
      </c>
      <c r="I12" s="241">
        <f t="shared" si="2"/>
        <v>2.89</v>
      </c>
      <c r="J12" s="241">
        <f t="shared" si="2"/>
        <v>2.89</v>
      </c>
      <c r="K12" s="241">
        <f t="shared" si="2"/>
        <v>2.89</v>
      </c>
      <c r="L12" s="241">
        <f t="shared" si="2"/>
        <v>2.89</v>
      </c>
      <c r="M12" s="241">
        <f t="shared" si="2"/>
        <v>2.89</v>
      </c>
      <c r="N12" s="241">
        <f>ROUND($O12/9,2)+0.04</f>
        <v>2.93</v>
      </c>
      <c r="O12" s="603">
        <f>'[1]2020 Расчет и график ГВС'!H17</f>
        <v>26.05</v>
      </c>
    </row>
    <row r="13" spans="1:15" s="202" customFormat="1" ht="24.75" customHeight="1">
      <c r="A13" s="608"/>
      <c r="B13" s="607" t="s">
        <v>169</v>
      </c>
      <c r="C13" s="602"/>
      <c r="D13" s="602"/>
      <c r="E13" s="609"/>
      <c r="F13" s="240">
        <f aca="true" t="shared" si="3" ref="F13:M13">ROUND($O13/($O11+$O12)*(F11+F12),2)</f>
        <v>0.65</v>
      </c>
      <c r="G13" s="240">
        <f t="shared" si="3"/>
        <v>0.61</v>
      </c>
      <c r="H13" s="240">
        <f t="shared" si="3"/>
        <v>0.37</v>
      </c>
      <c r="I13" s="240">
        <f t="shared" si="3"/>
        <v>0.3</v>
      </c>
      <c r="J13" s="240">
        <f t="shared" si="3"/>
        <v>0.16</v>
      </c>
      <c r="K13" s="240">
        <f t="shared" si="3"/>
        <v>0.1</v>
      </c>
      <c r="L13" s="240">
        <f t="shared" si="3"/>
        <v>0.29</v>
      </c>
      <c r="M13" s="240">
        <f t="shared" si="3"/>
        <v>0.48</v>
      </c>
      <c r="N13" s="240">
        <f>ROUND($O13/($O11+$O12)*(N11+N12),2)+0.01</f>
        <v>0.65</v>
      </c>
      <c r="O13" s="603">
        <v>3.61</v>
      </c>
    </row>
    <row r="14" spans="1:15" s="202" customFormat="1" ht="24.75" customHeight="1">
      <c r="A14" s="614"/>
      <c r="B14" s="606" t="s">
        <v>170</v>
      </c>
      <c r="C14" s="605"/>
      <c r="D14" s="605"/>
      <c r="E14" s="609"/>
      <c r="F14" s="615">
        <f aca="true" t="shared" si="4" ref="F14:N14">SUM(F11:F13)</f>
        <v>67.52</v>
      </c>
      <c r="G14" s="615">
        <f t="shared" si="4"/>
        <v>62.89</v>
      </c>
      <c r="H14" s="615">
        <f t="shared" si="4"/>
        <v>38.82</v>
      </c>
      <c r="I14" s="615">
        <f t="shared" si="4"/>
        <v>31.17</v>
      </c>
      <c r="J14" s="615">
        <f t="shared" si="4"/>
        <v>16.85</v>
      </c>
      <c r="K14" s="615">
        <f t="shared" si="4"/>
        <v>10.31</v>
      </c>
      <c r="L14" s="615">
        <f t="shared" si="4"/>
        <v>30.1</v>
      </c>
      <c r="M14" s="615">
        <f t="shared" si="4"/>
        <v>50.169999999999995</v>
      </c>
      <c r="N14" s="615">
        <f t="shared" si="4"/>
        <v>66.39000000000001</v>
      </c>
      <c r="O14" s="603">
        <f>SUM(F14:N14)</f>
        <v>374.22</v>
      </c>
    </row>
    <row r="15" spans="1:15" ht="12.75" customHeight="1">
      <c r="A15" s="610"/>
      <c r="B15" s="611"/>
      <c r="C15" s="612"/>
      <c r="D15" s="612"/>
      <c r="E15" s="613"/>
      <c r="F15" s="358"/>
      <c r="G15" s="358"/>
      <c r="H15" s="358"/>
      <c r="I15" s="358"/>
      <c r="J15" s="358"/>
      <c r="K15" s="358"/>
      <c r="L15" s="358"/>
      <c r="M15" s="358"/>
      <c r="N15" s="358"/>
      <c r="O15" s="358"/>
    </row>
    <row r="16" ht="15.75">
      <c r="B16" s="428" t="s">
        <v>662</v>
      </c>
    </row>
    <row r="17" ht="13.5" thickBot="1"/>
    <row r="18" spans="1:8" ht="12.75" customHeight="1">
      <c r="A18" s="1036" t="s">
        <v>688</v>
      </c>
      <c r="B18" s="1034" t="s">
        <v>689</v>
      </c>
      <c r="C18" s="1038" t="s">
        <v>176</v>
      </c>
      <c r="D18" s="1039"/>
      <c r="E18" s="1039"/>
      <c r="F18" s="1039"/>
      <c r="G18" s="616"/>
      <c r="H18" s="617"/>
    </row>
    <row r="19" spans="1:8" ht="90.75" thickBot="1">
      <c r="A19" s="1037"/>
      <c r="B19" s="1035"/>
      <c r="C19" s="618" t="s">
        <v>177</v>
      </c>
      <c r="D19" s="619" t="s">
        <v>178</v>
      </c>
      <c r="E19" s="620" t="s">
        <v>179</v>
      </c>
      <c r="F19" s="620" t="s">
        <v>180</v>
      </c>
      <c r="G19" s="620" t="s">
        <v>181</v>
      </c>
      <c r="H19" s="621" t="s">
        <v>182</v>
      </c>
    </row>
    <row r="20" spans="1:8" ht="45.75" thickBot="1">
      <c r="A20" s="622">
        <v>4</v>
      </c>
      <c r="B20" s="623" t="s">
        <v>183</v>
      </c>
      <c r="C20" s="624"/>
      <c r="D20" s="624">
        <v>167</v>
      </c>
      <c r="E20" s="625">
        <f>2.58*1000</f>
        <v>2580</v>
      </c>
      <c r="F20" s="626">
        <f>ROUND(D20*E20/1000,1)</f>
        <v>430.9</v>
      </c>
      <c r="G20" s="627">
        <v>0.060458</v>
      </c>
      <c r="H20" s="628">
        <f>ROUND(F20*G20,2)</f>
        <v>26.05</v>
      </c>
    </row>
  </sheetData>
  <sheetProtection/>
  <mergeCells count="12">
    <mergeCell ref="B9:E9"/>
    <mergeCell ref="A3:O3"/>
    <mergeCell ref="H1:O1"/>
    <mergeCell ref="A5:O5"/>
    <mergeCell ref="B18:B19"/>
    <mergeCell ref="A18:A19"/>
    <mergeCell ref="C18:F18"/>
    <mergeCell ref="B8:E8"/>
    <mergeCell ref="B10:E10"/>
    <mergeCell ref="A2:O2"/>
    <mergeCell ref="A4:O4"/>
    <mergeCell ref="A6:O6"/>
  </mergeCells>
  <printOptions/>
  <pageMargins left="0.7874015748031497" right="0.2362204724409449" top="0.64" bottom="0.58" header="0.5118110236220472" footer="0.5118110236220472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">
      <pane xSplit="2" ySplit="4" topLeftCell="G38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6" sqref="B46"/>
    </sheetView>
  </sheetViews>
  <sheetFormatPr defaultColWidth="9.140625" defaultRowHeight="12.75"/>
  <cols>
    <col min="1" max="1" width="5.7109375" style="355" customWidth="1"/>
    <col min="2" max="2" width="35.7109375" style="274" customWidth="1"/>
    <col min="3" max="5" width="8.7109375" style="274" customWidth="1"/>
    <col min="6" max="6" width="8.7109375" style="357" customWidth="1"/>
    <col min="7" max="8" width="8.7109375" style="274" customWidth="1"/>
    <col min="9" max="9" width="9.7109375" style="274" customWidth="1"/>
    <col min="10" max="14" width="8.7109375" style="274" customWidth="1"/>
  </cols>
  <sheetData>
    <row r="1" spans="1:12" ht="12.75">
      <c r="A1" s="1048" t="s">
        <v>685</v>
      </c>
      <c r="B1" s="1048"/>
      <c r="C1" s="1048"/>
      <c r="D1" s="1048"/>
      <c r="E1" s="1048"/>
      <c r="F1" s="943"/>
      <c r="G1" s="943"/>
      <c r="H1" s="943"/>
      <c r="J1" s="8" t="s">
        <v>682</v>
      </c>
      <c r="K1" s="8"/>
      <c r="L1" s="8"/>
    </row>
    <row r="2" spans="1:12" ht="12.75">
      <c r="A2" s="1048" t="s">
        <v>802</v>
      </c>
      <c r="B2" s="1048"/>
      <c r="C2" s="1048"/>
      <c r="D2" s="1048"/>
      <c r="E2" s="1048"/>
      <c r="F2" s="943"/>
      <c r="G2" s="943"/>
      <c r="H2" s="943"/>
      <c r="J2" s="8" t="s">
        <v>683</v>
      </c>
      <c r="K2" s="8"/>
      <c r="L2" s="8"/>
    </row>
    <row r="3" spans="1:12" ht="12.75">
      <c r="A3" s="1048" t="s">
        <v>862</v>
      </c>
      <c r="B3" s="1048"/>
      <c r="C3" s="1048"/>
      <c r="D3" s="1048"/>
      <c r="E3" s="1048"/>
      <c r="F3" s="943"/>
      <c r="G3" s="943"/>
      <c r="H3" s="943"/>
      <c r="J3" s="11" t="s">
        <v>684</v>
      </c>
      <c r="K3" s="11"/>
      <c r="L3" s="11"/>
    </row>
    <row r="4" spans="1:14" ht="103.5" customHeight="1">
      <c r="A4" s="928"/>
      <c r="B4" s="928"/>
      <c r="C4" s="928"/>
      <c r="D4" s="928"/>
      <c r="E4" s="928"/>
      <c r="F4" s="927"/>
      <c r="G4" s="927"/>
      <c r="H4" s="927"/>
      <c r="I4" s="1054" t="s">
        <v>1252</v>
      </c>
      <c r="J4" s="1055"/>
      <c r="K4" s="1055"/>
      <c r="L4" s="1055"/>
      <c r="M4" s="1055"/>
      <c r="N4" s="1055"/>
    </row>
    <row r="5" spans="1:13" ht="120.75" customHeight="1" thickBot="1">
      <c r="A5" s="1049" t="s">
        <v>109</v>
      </c>
      <c r="B5" s="1049"/>
      <c r="C5" s="1049"/>
      <c r="D5" s="1049"/>
      <c r="E5" s="1049"/>
      <c r="F5" s="1050"/>
      <c r="G5" s="1050"/>
      <c r="H5" s="1050"/>
      <c r="J5" s="1053"/>
      <c r="K5" s="1053"/>
      <c r="L5" s="1053"/>
      <c r="M5" s="1053"/>
    </row>
    <row r="6" spans="1:14" ht="49.5" customHeight="1" thickBot="1">
      <c r="A6" s="1059" t="s">
        <v>688</v>
      </c>
      <c r="B6" s="1061" t="s">
        <v>804</v>
      </c>
      <c r="C6" s="1063" t="s">
        <v>805</v>
      </c>
      <c r="D6" s="1064"/>
      <c r="E6" s="1064"/>
      <c r="F6" s="1065"/>
      <c r="G6" s="1066"/>
      <c r="H6" s="1051" t="s">
        <v>806</v>
      </c>
      <c r="I6" s="1056" t="s">
        <v>188</v>
      </c>
      <c r="J6" s="1057"/>
      <c r="K6" s="1057"/>
      <c r="L6" s="1057"/>
      <c r="M6" s="1057"/>
      <c r="N6" s="1058"/>
    </row>
    <row r="7" spans="1:14" ht="64.5" customHeight="1" thickBot="1">
      <c r="A7" s="1060"/>
      <c r="B7" s="1062"/>
      <c r="C7" s="276" t="s">
        <v>863</v>
      </c>
      <c r="D7" s="277" t="s">
        <v>809</v>
      </c>
      <c r="E7" s="277" t="s">
        <v>810</v>
      </c>
      <c r="F7" s="278" t="s">
        <v>709</v>
      </c>
      <c r="G7" s="279" t="s">
        <v>811</v>
      </c>
      <c r="H7" s="1052"/>
      <c r="I7" s="682" t="s">
        <v>812</v>
      </c>
      <c r="J7" s="280" t="s">
        <v>809</v>
      </c>
      <c r="K7" s="800" t="s">
        <v>813</v>
      </c>
      <c r="L7" s="277" t="s">
        <v>810</v>
      </c>
      <c r="M7" s="278" t="s">
        <v>709</v>
      </c>
      <c r="N7" s="281" t="s">
        <v>811</v>
      </c>
    </row>
    <row r="8" spans="1:14" ht="12.75" customHeight="1" thickBot="1">
      <c r="A8" s="282">
        <v>1</v>
      </c>
      <c r="B8" s="283" t="s">
        <v>823</v>
      </c>
      <c r="C8" s="284" t="s">
        <v>864</v>
      </c>
      <c r="D8" s="286"/>
      <c r="E8" s="285"/>
      <c r="F8" s="285"/>
      <c r="G8" s="287"/>
      <c r="H8" s="288"/>
      <c r="I8" s="289"/>
      <c r="J8" s="285"/>
      <c r="K8" s="285"/>
      <c r="L8" s="285"/>
      <c r="M8" s="285"/>
      <c r="N8" s="287"/>
    </row>
    <row r="9" spans="1:14" ht="12" customHeight="1">
      <c r="A9" s="290">
        <v>1</v>
      </c>
      <c r="B9" s="291" t="s">
        <v>865</v>
      </c>
      <c r="C9" s="292">
        <v>67.96</v>
      </c>
      <c r="D9" s="293">
        <v>184.58</v>
      </c>
      <c r="E9" s="294"/>
      <c r="F9" s="293"/>
      <c r="G9" s="295">
        <f aca="true" t="shared" si="0" ref="G9:G17">C9+F9</f>
        <v>67.96</v>
      </c>
      <c r="H9" s="296">
        <f>N9*0.97</f>
        <v>48.024699999999996</v>
      </c>
      <c r="I9" s="813">
        <v>49.51</v>
      </c>
      <c r="J9" s="293">
        <v>277.05</v>
      </c>
      <c r="K9" s="293">
        <f>J9*0.060458</f>
        <v>16.7498889</v>
      </c>
      <c r="L9" s="293"/>
      <c r="M9" s="293">
        <f>L9*0.060458</f>
        <v>0</v>
      </c>
      <c r="N9" s="297">
        <f>I9+M9</f>
        <v>49.51</v>
      </c>
    </row>
    <row r="10" spans="1:14" ht="22.5">
      <c r="A10" s="298">
        <v>2</v>
      </c>
      <c r="B10" s="299" t="s">
        <v>866</v>
      </c>
      <c r="C10" s="300">
        <v>34.17</v>
      </c>
      <c r="D10" s="301">
        <v>112.28</v>
      </c>
      <c r="E10" s="302"/>
      <c r="F10" s="301"/>
      <c r="G10" s="303">
        <f t="shared" si="0"/>
        <v>34.17</v>
      </c>
      <c r="H10" s="296">
        <f aca="true" t="shared" si="1" ref="H10:H17">N10*0.97</f>
        <v>29.0224</v>
      </c>
      <c r="I10" s="300">
        <v>29.92</v>
      </c>
      <c r="J10" s="293">
        <v>76.58</v>
      </c>
      <c r="K10" s="293">
        <f>J10*0.060458</f>
        <v>4.62987364</v>
      </c>
      <c r="L10" s="293"/>
      <c r="M10" s="293">
        <f aca="true" t="shared" si="2" ref="M10:M17">L10*0.060458</f>
        <v>0</v>
      </c>
      <c r="N10" s="297">
        <f aca="true" t="shared" si="3" ref="N10:N17">I10+M10</f>
        <v>29.92</v>
      </c>
    </row>
    <row r="11" spans="1:14" ht="12" customHeight="1">
      <c r="A11" s="298">
        <v>3</v>
      </c>
      <c r="B11" s="299" t="s">
        <v>867</v>
      </c>
      <c r="C11" s="300">
        <v>41.44</v>
      </c>
      <c r="D11" s="302"/>
      <c r="E11" s="301">
        <v>20</v>
      </c>
      <c r="F11" s="301">
        <f>E11*0.060458</f>
        <v>1.20916</v>
      </c>
      <c r="G11" s="303">
        <f t="shared" si="0"/>
        <v>42.649159999999995</v>
      </c>
      <c r="H11" s="296">
        <f t="shared" si="1"/>
        <v>43.794685199999996</v>
      </c>
      <c r="I11" s="811">
        <v>43.94</v>
      </c>
      <c r="J11" s="293"/>
      <c r="K11" s="293"/>
      <c r="L11" s="293">
        <v>20</v>
      </c>
      <c r="M11" s="293">
        <f t="shared" si="2"/>
        <v>1.20916</v>
      </c>
      <c r="N11" s="297">
        <f t="shared" si="3"/>
        <v>45.149159999999995</v>
      </c>
    </row>
    <row r="12" spans="1:14" ht="12" customHeight="1">
      <c r="A12" s="298">
        <v>4</v>
      </c>
      <c r="B12" s="299" t="s">
        <v>868</v>
      </c>
      <c r="C12" s="300">
        <v>23.82</v>
      </c>
      <c r="D12" s="302"/>
      <c r="E12" s="302"/>
      <c r="F12" s="301"/>
      <c r="G12" s="303">
        <f t="shared" si="0"/>
        <v>23.82</v>
      </c>
      <c r="H12" s="296">
        <f t="shared" si="1"/>
        <v>24.502200000000002</v>
      </c>
      <c r="I12" s="811">
        <v>25.26</v>
      </c>
      <c r="J12" s="293">
        <f>D12+E12</f>
        <v>0</v>
      </c>
      <c r="K12" s="293"/>
      <c r="L12" s="293"/>
      <c r="M12" s="293">
        <f t="shared" si="2"/>
        <v>0</v>
      </c>
      <c r="N12" s="297">
        <f t="shared" si="3"/>
        <v>25.26</v>
      </c>
    </row>
    <row r="13" spans="1:14" ht="21.75" customHeight="1">
      <c r="A13" s="298">
        <v>5</v>
      </c>
      <c r="B13" s="299" t="s">
        <v>869</v>
      </c>
      <c r="C13" s="300">
        <v>23.82</v>
      </c>
      <c r="D13" s="302"/>
      <c r="E13" s="301">
        <v>10</v>
      </c>
      <c r="F13" s="301">
        <f>E13*0.060458</f>
        <v>0.60458</v>
      </c>
      <c r="G13" s="303">
        <f t="shared" si="0"/>
        <v>24.42458</v>
      </c>
      <c r="H13" s="296">
        <f t="shared" si="1"/>
        <v>24.5115830816</v>
      </c>
      <c r="I13" s="811">
        <v>25.26</v>
      </c>
      <c r="J13" s="293"/>
      <c r="K13" s="293"/>
      <c r="L13" s="293">
        <v>0.16</v>
      </c>
      <c r="M13" s="293">
        <f t="shared" si="2"/>
        <v>0.00967328</v>
      </c>
      <c r="N13" s="297">
        <f t="shared" si="3"/>
        <v>25.269673280000003</v>
      </c>
    </row>
    <row r="14" spans="1:14" ht="12" customHeight="1">
      <c r="A14" s="298">
        <v>6</v>
      </c>
      <c r="B14" s="299" t="s">
        <v>870</v>
      </c>
      <c r="C14" s="300">
        <v>5.53</v>
      </c>
      <c r="D14" s="302"/>
      <c r="E14" s="301">
        <v>4.85</v>
      </c>
      <c r="F14" s="301">
        <f>E14*0.060458</f>
        <v>0.29322129999999996</v>
      </c>
      <c r="G14" s="303">
        <f t="shared" si="0"/>
        <v>5.8232213</v>
      </c>
      <c r="H14" s="296">
        <f t="shared" si="1"/>
        <v>5.648524661</v>
      </c>
      <c r="I14" s="811">
        <v>5.53</v>
      </c>
      <c r="J14" s="293"/>
      <c r="K14" s="293"/>
      <c r="L14" s="293">
        <v>4.85</v>
      </c>
      <c r="M14" s="293">
        <f t="shared" si="2"/>
        <v>0.29322129999999996</v>
      </c>
      <c r="N14" s="297">
        <f t="shared" si="3"/>
        <v>5.8232213</v>
      </c>
    </row>
    <row r="15" spans="1:14" ht="21.75" customHeight="1">
      <c r="A15" s="298">
        <v>7</v>
      </c>
      <c r="B15" s="299" t="s">
        <v>871</v>
      </c>
      <c r="C15" s="300">
        <v>96.05</v>
      </c>
      <c r="D15" s="302">
        <v>7.4</v>
      </c>
      <c r="E15" s="302"/>
      <c r="F15" s="301"/>
      <c r="G15" s="303">
        <f t="shared" si="0"/>
        <v>96.05</v>
      </c>
      <c r="H15" s="296">
        <f t="shared" si="1"/>
        <v>61.701699999999995</v>
      </c>
      <c r="I15" s="811">
        <v>63.61</v>
      </c>
      <c r="J15" s="293">
        <v>66.16</v>
      </c>
      <c r="K15" s="293">
        <f>J15*0.060458</f>
        <v>3.9999012799999996</v>
      </c>
      <c r="L15" s="293"/>
      <c r="M15" s="293">
        <f t="shared" si="2"/>
        <v>0</v>
      </c>
      <c r="N15" s="297">
        <f t="shared" si="3"/>
        <v>63.61</v>
      </c>
    </row>
    <row r="16" spans="1:14" ht="12" customHeight="1">
      <c r="A16" s="304">
        <v>8</v>
      </c>
      <c r="B16" s="305" t="s">
        <v>872</v>
      </c>
      <c r="C16" s="306"/>
      <c r="D16" s="307"/>
      <c r="E16" s="308">
        <v>158.71</v>
      </c>
      <c r="F16" s="308">
        <f>E16*0.065497</f>
        <v>10.39502887</v>
      </c>
      <c r="G16" s="309">
        <f t="shared" si="0"/>
        <v>10.39502887</v>
      </c>
      <c r="H16" s="296">
        <f t="shared" si="1"/>
        <v>7.5025045080999995</v>
      </c>
      <c r="I16" s="306"/>
      <c r="J16" s="293"/>
      <c r="K16" s="293"/>
      <c r="L16" s="293">
        <v>118.09</v>
      </c>
      <c r="M16" s="293">
        <f>L16*0.065497</f>
        <v>7.73454073</v>
      </c>
      <c r="N16" s="297">
        <f>I16+M16</f>
        <v>7.73454073</v>
      </c>
    </row>
    <row r="17" spans="1:14" ht="12" customHeight="1" thickBot="1">
      <c r="A17" s="801">
        <v>9</v>
      </c>
      <c r="B17" s="802" t="s">
        <v>186</v>
      </c>
      <c r="C17" s="803">
        <v>148.71</v>
      </c>
      <c r="D17" s="804"/>
      <c r="E17" s="805"/>
      <c r="F17" s="805"/>
      <c r="G17" s="309">
        <f t="shared" si="0"/>
        <v>148.71</v>
      </c>
      <c r="H17" s="296">
        <f t="shared" si="1"/>
        <v>93.1685</v>
      </c>
      <c r="I17" s="812">
        <v>96.05</v>
      </c>
      <c r="J17" s="806"/>
      <c r="K17" s="806"/>
      <c r="L17" s="806"/>
      <c r="M17" s="293">
        <f t="shared" si="2"/>
        <v>0</v>
      </c>
      <c r="N17" s="297">
        <f t="shared" si="3"/>
        <v>96.05</v>
      </c>
    </row>
    <row r="18" spans="1:14" ht="13.5" thickBot="1">
      <c r="A18" s="310"/>
      <c r="B18" s="275" t="s">
        <v>873</v>
      </c>
      <c r="C18" s="311">
        <f aca="true" t="shared" si="4" ref="C18:N18">SUM(C9:C17)</f>
        <v>441.5</v>
      </c>
      <c r="D18" s="311">
        <f t="shared" si="4"/>
        <v>304.26</v>
      </c>
      <c r="E18" s="311">
        <f t="shared" si="4"/>
        <v>193.56</v>
      </c>
      <c r="F18" s="311">
        <f t="shared" si="4"/>
        <v>12.501990170000001</v>
      </c>
      <c r="G18" s="311">
        <f t="shared" si="4"/>
        <v>454.00199017</v>
      </c>
      <c r="H18" s="315">
        <f t="shared" si="4"/>
        <v>337.8767974507</v>
      </c>
      <c r="I18" s="311">
        <f t="shared" si="4"/>
        <v>339.08</v>
      </c>
      <c r="J18" s="311">
        <f t="shared" si="4"/>
        <v>419.78999999999996</v>
      </c>
      <c r="K18" s="311">
        <f t="shared" si="4"/>
        <v>25.379663819999998</v>
      </c>
      <c r="L18" s="311">
        <f t="shared" si="4"/>
        <v>143.1</v>
      </c>
      <c r="M18" s="311">
        <f t="shared" si="4"/>
        <v>9.24659531</v>
      </c>
      <c r="N18" s="311">
        <f t="shared" si="4"/>
        <v>348.32659531</v>
      </c>
    </row>
    <row r="19" spans="1:14" ht="13.5" thickBot="1">
      <c r="A19" s="282">
        <v>2</v>
      </c>
      <c r="B19" s="316"/>
      <c r="C19" s="317" t="s">
        <v>874</v>
      </c>
      <c r="D19" s="318"/>
      <c r="E19" s="318"/>
      <c r="F19" s="318"/>
      <c r="G19" s="319"/>
      <c r="H19" s="320"/>
      <c r="I19" s="321"/>
      <c r="J19" s="322"/>
      <c r="K19" s="322"/>
      <c r="L19" s="322"/>
      <c r="M19" s="322"/>
      <c r="N19" s="323"/>
    </row>
    <row r="20" spans="1:14" ht="12" customHeight="1">
      <c r="A20" s="290">
        <v>9</v>
      </c>
      <c r="B20" s="291" t="s">
        <v>875</v>
      </c>
      <c r="C20" s="292">
        <v>26.56</v>
      </c>
      <c r="D20" s="293">
        <v>19.31</v>
      </c>
      <c r="E20" s="293"/>
      <c r="F20" s="293">
        <f>E20*0.060458</f>
        <v>0</v>
      </c>
      <c r="G20" s="297">
        <f aca="true" t="shared" si="5" ref="G20:G30">C20+F20</f>
        <v>26.56</v>
      </c>
      <c r="H20" s="296">
        <f>N20*0.97</f>
        <v>25.452799999999996</v>
      </c>
      <c r="I20" s="811">
        <v>26.24</v>
      </c>
      <c r="J20" s="301">
        <v>23.24</v>
      </c>
      <c r="K20" s="293">
        <f aca="true" t="shared" si="6" ref="K20:M26">J20*0.060458</f>
        <v>1.4050439199999998</v>
      </c>
      <c r="L20" s="301"/>
      <c r="M20" s="293">
        <f t="shared" si="6"/>
        <v>0</v>
      </c>
      <c r="N20" s="324">
        <f>I20+M20</f>
        <v>26.24</v>
      </c>
    </row>
    <row r="21" spans="1:14" ht="12" customHeight="1">
      <c r="A21" s="298">
        <v>10</v>
      </c>
      <c r="B21" s="299" t="s">
        <v>876</v>
      </c>
      <c r="C21" s="300">
        <v>53.78</v>
      </c>
      <c r="D21" s="301">
        <v>290.31</v>
      </c>
      <c r="E21" s="301"/>
      <c r="F21" s="301">
        <f>E21*0.060458</f>
        <v>0</v>
      </c>
      <c r="G21" s="324">
        <f t="shared" si="5"/>
        <v>53.78</v>
      </c>
      <c r="H21" s="296">
        <f aca="true" t="shared" si="7" ref="H21:H30">N21*0.97</f>
        <v>54.902</v>
      </c>
      <c r="I21" s="811">
        <v>56.6</v>
      </c>
      <c r="J21" s="301">
        <v>448.25</v>
      </c>
      <c r="K21" s="293">
        <f t="shared" si="6"/>
        <v>27.100298499999997</v>
      </c>
      <c r="L21" s="301"/>
      <c r="M21" s="293">
        <f t="shared" si="6"/>
        <v>0</v>
      </c>
      <c r="N21" s="324">
        <f aca="true" t="shared" si="8" ref="N21:N31">I21+M21</f>
        <v>56.6</v>
      </c>
    </row>
    <row r="22" spans="1:14" ht="12" customHeight="1">
      <c r="A22" s="298">
        <v>11</v>
      </c>
      <c r="B22" s="299" t="s">
        <v>877</v>
      </c>
      <c r="C22" s="300">
        <v>8.34</v>
      </c>
      <c r="D22" s="301"/>
      <c r="E22" s="301">
        <v>32.5</v>
      </c>
      <c r="F22" s="301">
        <f>E22*0.060458</f>
        <v>1.964885</v>
      </c>
      <c r="G22" s="324">
        <f t="shared" si="5"/>
        <v>10.304885</v>
      </c>
      <c r="H22" s="296">
        <f t="shared" si="7"/>
        <v>7.6758155624</v>
      </c>
      <c r="I22" s="811">
        <v>6.75</v>
      </c>
      <c r="J22" s="301"/>
      <c r="K22" s="293">
        <f t="shared" si="6"/>
        <v>0</v>
      </c>
      <c r="L22" s="301">
        <v>19.24</v>
      </c>
      <c r="M22" s="293">
        <f t="shared" si="6"/>
        <v>1.16321192</v>
      </c>
      <c r="N22" s="324">
        <f t="shared" si="8"/>
        <v>7.91321192</v>
      </c>
    </row>
    <row r="23" spans="1:14" ht="24.75" customHeight="1">
      <c r="A23" s="298">
        <v>12</v>
      </c>
      <c r="B23" s="299" t="s">
        <v>878</v>
      </c>
      <c r="C23" s="300">
        <v>85.98</v>
      </c>
      <c r="D23" s="301">
        <v>124.96</v>
      </c>
      <c r="E23" s="301"/>
      <c r="F23" s="301">
        <f>E23*0.060458</f>
        <v>0</v>
      </c>
      <c r="G23" s="324">
        <f t="shared" si="5"/>
        <v>85.98</v>
      </c>
      <c r="H23" s="296">
        <f t="shared" si="7"/>
        <v>75.2914</v>
      </c>
      <c r="I23" s="811">
        <v>77.62</v>
      </c>
      <c r="J23" s="301">
        <v>126.34</v>
      </c>
      <c r="K23" s="293">
        <f t="shared" si="6"/>
        <v>7.63826372</v>
      </c>
      <c r="L23" s="301"/>
      <c r="M23" s="293">
        <f t="shared" si="6"/>
        <v>0</v>
      </c>
      <c r="N23" s="324">
        <f t="shared" si="8"/>
        <v>77.62</v>
      </c>
    </row>
    <row r="24" spans="1:14" ht="12" customHeight="1">
      <c r="A24" s="298">
        <v>13</v>
      </c>
      <c r="B24" s="299" t="s">
        <v>879</v>
      </c>
      <c r="C24" s="300">
        <v>127.51</v>
      </c>
      <c r="D24" s="301">
        <v>237.64</v>
      </c>
      <c r="E24" s="301"/>
      <c r="F24" s="301">
        <f>E24*0.060458</f>
        <v>0</v>
      </c>
      <c r="G24" s="324">
        <f t="shared" si="5"/>
        <v>127.51</v>
      </c>
      <c r="H24" s="296">
        <f t="shared" si="7"/>
        <v>123.4907</v>
      </c>
      <c r="I24" s="811">
        <v>127.31</v>
      </c>
      <c r="J24" s="301">
        <v>261.17</v>
      </c>
      <c r="K24" s="293">
        <f t="shared" si="6"/>
        <v>15.789815860000001</v>
      </c>
      <c r="L24" s="301"/>
      <c r="M24" s="293">
        <f t="shared" si="6"/>
        <v>0</v>
      </c>
      <c r="N24" s="324">
        <f t="shared" si="8"/>
        <v>127.31</v>
      </c>
    </row>
    <row r="25" spans="1:14" ht="12" customHeight="1">
      <c r="A25" s="298">
        <v>14</v>
      </c>
      <c r="B25" s="299" t="s">
        <v>187</v>
      </c>
      <c r="C25" s="300">
        <v>10</v>
      </c>
      <c r="D25" s="301"/>
      <c r="E25" s="301">
        <v>15.36</v>
      </c>
      <c r="F25" s="301">
        <f aca="true" t="shared" si="9" ref="F25:F30">E25*0.065497</f>
        <v>1.00603392</v>
      </c>
      <c r="G25" s="324">
        <f t="shared" si="5"/>
        <v>11.00603392</v>
      </c>
      <c r="H25" s="296">
        <f t="shared" si="7"/>
        <v>2.4928999999999997</v>
      </c>
      <c r="I25" s="811">
        <v>2.57</v>
      </c>
      <c r="J25" s="301"/>
      <c r="K25" s="293">
        <f t="shared" si="6"/>
        <v>0</v>
      </c>
      <c r="L25" s="301"/>
      <c r="M25" s="293">
        <f t="shared" si="6"/>
        <v>0</v>
      </c>
      <c r="N25" s="324">
        <f t="shared" si="8"/>
        <v>2.57</v>
      </c>
    </row>
    <row r="26" spans="1:14" ht="12" customHeight="1">
      <c r="A26" s="298">
        <v>15</v>
      </c>
      <c r="B26" s="299" t="s">
        <v>880</v>
      </c>
      <c r="C26" s="300">
        <v>10.2</v>
      </c>
      <c r="D26" s="301"/>
      <c r="E26" s="301"/>
      <c r="F26" s="301">
        <f t="shared" si="9"/>
        <v>0</v>
      </c>
      <c r="G26" s="324">
        <f t="shared" si="5"/>
        <v>10.2</v>
      </c>
      <c r="H26" s="296">
        <f t="shared" si="7"/>
        <v>2.5414</v>
      </c>
      <c r="I26" s="811">
        <v>2.62</v>
      </c>
      <c r="J26" s="301"/>
      <c r="K26" s="293">
        <f t="shared" si="6"/>
        <v>0</v>
      </c>
      <c r="L26" s="301"/>
      <c r="M26" s="293">
        <f t="shared" si="6"/>
        <v>0</v>
      </c>
      <c r="N26" s="324">
        <f t="shared" si="8"/>
        <v>2.62</v>
      </c>
    </row>
    <row r="27" spans="1:14" ht="12" customHeight="1">
      <c r="A27" s="298">
        <v>16</v>
      </c>
      <c r="B27" s="299" t="s">
        <v>881</v>
      </c>
      <c r="C27" s="300">
        <v>14.7</v>
      </c>
      <c r="D27" s="301"/>
      <c r="E27" s="301">
        <v>29</v>
      </c>
      <c r="F27" s="301">
        <f t="shared" si="9"/>
        <v>1.899413</v>
      </c>
      <c r="G27" s="324">
        <f t="shared" si="5"/>
        <v>16.599413</v>
      </c>
      <c r="H27" s="296">
        <f t="shared" si="7"/>
        <v>5.8320231499999995</v>
      </c>
      <c r="I27" s="811">
        <v>3.72</v>
      </c>
      <c r="J27" s="301"/>
      <c r="K27" s="293">
        <f>J27*0.065497</f>
        <v>0</v>
      </c>
      <c r="L27" s="301">
        <v>35</v>
      </c>
      <c r="M27" s="293">
        <f>L27*0.065497</f>
        <v>2.292395</v>
      </c>
      <c r="N27" s="324">
        <f t="shared" si="8"/>
        <v>6.012395</v>
      </c>
    </row>
    <row r="28" spans="1:14" ht="12" customHeight="1">
      <c r="A28" s="298">
        <v>17</v>
      </c>
      <c r="B28" s="299" t="s">
        <v>882</v>
      </c>
      <c r="C28" s="325">
        <v>160.822</v>
      </c>
      <c r="D28" s="301"/>
      <c r="E28" s="301">
        <v>49.2</v>
      </c>
      <c r="F28" s="301">
        <f t="shared" si="9"/>
        <v>3.2224524000000003</v>
      </c>
      <c r="G28" s="324">
        <f t="shared" si="5"/>
        <v>164.0444524</v>
      </c>
      <c r="H28" s="296">
        <f t="shared" si="7"/>
        <v>156.33761793999997</v>
      </c>
      <c r="I28" s="325">
        <v>156.85</v>
      </c>
      <c r="J28" s="301"/>
      <c r="K28" s="293">
        <f aca="true" t="shared" si="10" ref="K28:M30">J28*0.065497</f>
        <v>0</v>
      </c>
      <c r="L28" s="301">
        <v>66</v>
      </c>
      <c r="M28" s="293">
        <f t="shared" si="10"/>
        <v>4.322802</v>
      </c>
      <c r="N28" s="324">
        <f t="shared" si="8"/>
        <v>161.172802</v>
      </c>
    </row>
    <row r="29" spans="1:14" ht="21.75" customHeight="1">
      <c r="A29" s="298">
        <v>18</v>
      </c>
      <c r="B29" s="299" t="s">
        <v>883</v>
      </c>
      <c r="C29" s="300">
        <v>9.3</v>
      </c>
      <c r="D29" s="301"/>
      <c r="E29" s="301"/>
      <c r="F29" s="301">
        <f t="shared" si="9"/>
        <v>0</v>
      </c>
      <c r="G29" s="324">
        <f t="shared" si="5"/>
        <v>9.3</v>
      </c>
      <c r="H29" s="296">
        <f t="shared" si="7"/>
        <v>5.4611</v>
      </c>
      <c r="I29" s="811">
        <v>5.63</v>
      </c>
      <c r="J29" s="301"/>
      <c r="K29" s="293">
        <f t="shared" si="10"/>
        <v>0</v>
      </c>
      <c r="L29" s="301"/>
      <c r="M29" s="293">
        <f t="shared" si="10"/>
        <v>0</v>
      </c>
      <c r="N29" s="324">
        <f t="shared" si="8"/>
        <v>5.63</v>
      </c>
    </row>
    <row r="30" spans="1:14" ht="12" customHeight="1">
      <c r="A30" s="298">
        <v>19</v>
      </c>
      <c r="B30" s="299" t="s">
        <v>884</v>
      </c>
      <c r="C30" s="300">
        <v>20.6</v>
      </c>
      <c r="D30" s="301"/>
      <c r="E30" s="301">
        <v>13.06</v>
      </c>
      <c r="F30" s="301">
        <f t="shared" si="9"/>
        <v>0.85539082</v>
      </c>
      <c r="G30" s="324">
        <f t="shared" si="5"/>
        <v>21.45539082</v>
      </c>
      <c r="H30" s="296">
        <f t="shared" si="7"/>
        <v>14.701058585</v>
      </c>
      <c r="I30" s="811">
        <v>14.73</v>
      </c>
      <c r="J30" s="301"/>
      <c r="K30" s="293">
        <f t="shared" si="10"/>
        <v>0</v>
      </c>
      <c r="L30" s="301">
        <v>6.5</v>
      </c>
      <c r="M30" s="293">
        <f t="shared" si="10"/>
        <v>0.4257305</v>
      </c>
      <c r="N30" s="324">
        <f t="shared" si="8"/>
        <v>15.1557305</v>
      </c>
    </row>
    <row r="31" spans="1:14" ht="12" customHeight="1">
      <c r="A31" s="298"/>
      <c r="B31" s="299" t="s">
        <v>189</v>
      </c>
      <c r="C31" s="300"/>
      <c r="D31" s="301"/>
      <c r="E31" s="301"/>
      <c r="F31" s="301"/>
      <c r="G31" s="324"/>
      <c r="H31" s="296">
        <f>N31*0.97-0.15</f>
        <v>10.2949710095</v>
      </c>
      <c r="I31" s="811">
        <v>10.47</v>
      </c>
      <c r="J31" s="301"/>
      <c r="K31" s="301">
        <f>J31*0.065497</f>
        <v>0</v>
      </c>
      <c r="L31" s="301">
        <v>4.55</v>
      </c>
      <c r="M31" s="301">
        <f>L31*0.065497</f>
        <v>0.29801135</v>
      </c>
      <c r="N31" s="324">
        <f t="shared" si="8"/>
        <v>10.76801135</v>
      </c>
    </row>
    <row r="32" spans="1:14" s="327" customFormat="1" ht="12.75" customHeight="1" thickBot="1">
      <c r="A32" s="361"/>
      <c r="B32" s="362" t="s">
        <v>885</v>
      </c>
      <c r="C32" s="363">
        <f>SUM(C20:C30)</f>
        <v>527.792</v>
      </c>
      <c r="D32" s="364">
        <f>SUM(D20:D30)</f>
        <v>672.22</v>
      </c>
      <c r="E32" s="364">
        <f>SUM(E20:E30)</f>
        <v>139.12</v>
      </c>
      <c r="F32" s="364">
        <f>SUM(F20:F30)</f>
        <v>8.94817514</v>
      </c>
      <c r="G32" s="365">
        <f>SUM(G20:G30)</f>
        <v>536.74017514</v>
      </c>
      <c r="H32" s="366">
        <f aca="true" t="shared" si="11" ref="H32:N32">SUM(H20:H31)</f>
        <v>484.4737862469</v>
      </c>
      <c r="I32" s="363">
        <f t="shared" si="11"/>
        <v>491.11</v>
      </c>
      <c r="J32" s="363">
        <f t="shared" si="11"/>
        <v>859</v>
      </c>
      <c r="K32" s="363">
        <f t="shared" si="11"/>
        <v>51.93342199999999</v>
      </c>
      <c r="L32" s="363">
        <f t="shared" si="11"/>
        <v>131.29</v>
      </c>
      <c r="M32" s="363">
        <f t="shared" si="11"/>
        <v>8.50215077</v>
      </c>
      <c r="N32" s="363">
        <f t="shared" si="11"/>
        <v>499.61215077</v>
      </c>
    </row>
    <row r="33" spans="1:14" s="327" customFormat="1" ht="24.75" customHeight="1" thickBot="1">
      <c r="A33" s="328"/>
      <c r="B33" s="329" t="s">
        <v>886</v>
      </c>
      <c r="C33" s="330">
        <f aca="true" t="shared" si="12" ref="C33:N33">C18+C32</f>
        <v>969.292</v>
      </c>
      <c r="D33" s="331">
        <f t="shared" si="12"/>
        <v>976.48</v>
      </c>
      <c r="E33" s="331">
        <f t="shared" si="12"/>
        <v>332.68</v>
      </c>
      <c r="F33" s="331">
        <f t="shared" si="12"/>
        <v>21.450165310000003</v>
      </c>
      <c r="G33" s="332">
        <f t="shared" si="12"/>
        <v>990.74216531</v>
      </c>
      <c r="H33" s="333">
        <f t="shared" si="12"/>
        <v>822.3505836976</v>
      </c>
      <c r="I33" s="333">
        <f t="shared" si="12"/>
        <v>830.19</v>
      </c>
      <c r="J33" s="330">
        <f t="shared" si="12"/>
        <v>1278.79</v>
      </c>
      <c r="K33" s="330">
        <f t="shared" si="12"/>
        <v>77.31308582</v>
      </c>
      <c r="L33" s="330">
        <f t="shared" si="12"/>
        <v>274.39</v>
      </c>
      <c r="M33" s="330">
        <f t="shared" si="12"/>
        <v>17.74874608</v>
      </c>
      <c r="N33" s="334">
        <f t="shared" si="12"/>
        <v>847.9387460800001</v>
      </c>
    </row>
    <row r="34" spans="1:14" s="327" customFormat="1" ht="12.75" customHeight="1">
      <c r="A34" s="335"/>
      <c r="B34" s="336" t="s">
        <v>814</v>
      </c>
      <c r="C34" s="337"/>
      <c r="D34" s="338"/>
      <c r="E34" s="338"/>
      <c r="F34" s="338"/>
      <c r="G34" s="339"/>
      <c r="H34" s="340"/>
      <c r="I34" s="337">
        <f>I38-I35</f>
        <v>729.6606067546</v>
      </c>
      <c r="J34" s="338"/>
      <c r="K34" s="338"/>
      <c r="L34" s="338"/>
      <c r="M34" s="338">
        <f>M38-M35</f>
        <v>92.04437877899998</v>
      </c>
      <c r="N34" s="341"/>
    </row>
    <row r="35" spans="1:14" ht="12" customHeight="1">
      <c r="A35" s="342">
        <v>20</v>
      </c>
      <c r="B35" s="343" t="s">
        <v>887</v>
      </c>
      <c r="C35" s="344">
        <v>21</v>
      </c>
      <c r="D35" s="301"/>
      <c r="E35" s="301">
        <v>8.6</v>
      </c>
      <c r="F35" s="301">
        <f>E35*0.060458</f>
        <v>0.5199387999999999</v>
      </c>
      <c r="G35" s="303">
        <f>C35+F35</f>
        <v>21.5199388</v>
      </c>
      <c r="H35" s="296">
        <f>N35*0.97</f>
        <v>20.874340636</v>
      </c>
      <c r="I35" s="344">
        <v>21</v>
      </c>
      <c r="J35" s="301"/>
      <c r="K35" s="301"/>
      <c r="L35" s="301">
        <v>8.6</v>
      </c>
      <c r="M35" s="293">
        <f>L35*0.060458</f>
        <v>0.5199387999999999</v>
      </c>
      <c r="N35" s="324">
        <f>I35+M35</f>
        <v>21.5199388</v>
      </c>
    </row>
    <row r="36" spans="1:14" s="327" customFormat="1" ht="12.75" customHeight="1" thickBot="1">
      <c r="A36" s="345"/>
      <c r="B36" s="346" t="s">
        <v>822</v>
      </c>
      <c r="C36" s="347">
        <f aca="true" t="shared" si="13" ref="C36:N36">C35</f>
        <v>21</v>
      </c>
      <c r="D36" s="348">
        <f t="shared" si="13"/>
        <v>0</v>
      </c>
      <c r="E36" s="348">
        <f t="shared" si="13"/>
        <v>8.6</v>
      </c>
      <c r="F36" s="348">
        <f t="shared" si="13"/>
        <v>0.5199387999999999</v>
      </c>
      <c r="G36" s="349">
        <f t="shared" si="13"/>
        <v>21.5199388</v>
      </c>
      <c r="H36" s="347">
        <f t="shared" si="13"/>
        <v>20.874340636</v>
      </c>
      <c r="I36" s="347">
        <f t="shared" si="13"/>
        <v>21</v>
      </c>
      <c r="J36" s="348">
        <f t="shared" si="13"/>
        <v>0</v>
      </c>
      <c r="K36" s="348">
        <f t="shared" si="13"/>
        <v>0</v>
      </c>
      <c r="L36" s="348">
        <f t="shared" si="13"/>
        <v>8.6</v>
      </c>
      <c r="M36" s="348">
        <f t="shared" si="13"/>
        <v>0.5199387999999999</v>
      </c>
      <c r="N36" s="350">
        <f t="shared" si="13"/>
        <v>21.5199388</v>
      </c>
    </row>
    <row r="37" spans="1:14" s="327" customFormat="1" ht="12.75" customHeight="1" thickBot="1">
      <c r="A37" s="351"/>
      <c r="B37" s="352" t="s">
        <v>860</v>
      </c>
      <c r="C37" s="312">
        <f>C33+C36</f>
        <v>990.292</v>
      </c>
      <c r="D37" s="313">
        <f>D33+D36</f>
        <v>976.48</v>
      </c>
      <c r="E37" s="313">
        <f>E33+E36</f>
        <v>341.28000000000003</v>
      </c>
      <c r="F37" s="313">
        <f>F33+F36</f>
        <v>21.97010411</v>
      </c>
      <c r="G37" s="314">
        <f>G33+G36</f>
        <v>1012.26210411</v>
      </c>
      <c r="H37" s="353">
        <v>843.22</v>
      </c>
      <c r="I37" s="354">
        <f aca="true" t="shared" si="14" ref="I37:N37">I33+I36</f>
        <v>851.19</v>
      </c>
      <c r="J37" s="314">
        <f t="shared" si="14"/>
        <v>1278.79</v>
      </c>
      <c r="K37" s="314">
        <f t="shared" si="14"/>
        <v>77.31308582</v>
      </c>
      <c r="L37" s="314">
        <f t="shared" si="14"/>
        <v>282.99</v>
      </c>
      <c r="M37" s="314">
        <f t="shared" si="14"/>
        <v>18.26868488</v>
      </c>
      <c r="N37" s="326">
        <f t="shared" si="14"/>
        <v>869.4586848800001</v>
      </c>
    </row>
    <row r="38" spans="1:14" s="327" customFormat="1" ht="12.75" customHeight="1">
      <c r="A38" s="808"/>
      <c r="B38" s="809"/>
      <c r="C38" s="358"/>
      <c r="D38" s="358"/>
      <c r="E38" s="358"/>
      <c r="F38" s="358"/>
      <c r="G38" s="358"/>
      <c r="H38" s="810">
        <f>H18+H32+H36</f>
        <v>843.2249243336</v>
      </c>
      <c r="I38" s="358">
        <f>(I37-K37)*0.97</f>
        <v>750.6606067546</v>
      </c>
      <c r="J38" s="358"/>
      <c r="K38" s="358"/>
      <c r="L38" s="358"/>
      <c r="M38" s="358">
        <f>(K37+M37)*0.97-0.15</f>
        <v>92.56431757899999</v>
      </c>
      <c r="N38" s="358">
        <f>I37+M37</f>
        <v>869.4586848800001</v>
      </c>
    </row>
    <row r="39" spans="2:15" ht="12.75">
      <c r="B39" s="356" t="s">
        <v>861</v>
      </c>
      <c r="I39" s="357"/>
      <c r="N39" s="357"/>
      <c r="O39" s="273"/>
    </row>
    <row r="40" spans="2:14" ht="12.75">
      <c r="B40" t="s">
        <v>664</v>
      </c>
      <c r="C40" s="357"/>
      <c r="G40" s="357"/>
      <c r="H40" s="358"/>
      <c r="I40" s="357"/>
      <c r="J40" s="357"/>
      <c r="K40" s="357"/>
      <c r="L40" s="357"/>
      <c r="M40" s="357"/>
      <c r="N40" s="357"/>
    </row>
    <row r="41" spans="2:16" ht="24.75" customHeight="1">
      <c r="B41" s="938" t="s">
        <v>191</v>
      </c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227"/>
      <c r="P41" s="227"/>
    </row>
    <row r="42" spans="2:14" ht="24.75" customHeight="1">
      <c r="B42" s="938" t="s">
        <v>190</v>
      </c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</row>
    <row r="43" spans="2:14" ht="24.75" customHeight="1">
      <c r="B43" s="938" t="s">
        <v>192</v>
      </c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</row>
    <row r="46" ht="12.75">
      <c r="B46"/>
    </row>
  </sheetData>
  <sheetProtection/>
  <mergeCells count="14">
    <mergeCell ref="B41:N41"/>
    <mergeCell ref="B42:N42"/>
    <mergeCell ref="B43:N43"/>
    <mergeCell ref="A6:A7"/>
    <mergeCell ref="B6:B7"/>
    <mergeCell ref="C6:G6"/>
    <mergeCell ref="A1:H1"/>
    <mergeCell ref="A2:H2"/>
    <mergeCell ref="A5:H5"/>
    <mergeCell ref="A3:H3"/>
    <mergeCell ref="H6:H7"/>
    <mergeCell ref="J5:M5"/>
    <mergeCell ref="I4:N4"/>
    <mergeCell ref="I6:N6"/>
  </mergeCells>
  <printOptions/>
  <pageMargins left="0.16" right="0.16" top="0.9" bottom="0.5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28"/>
    </sheetView>
  </sheetViews>
  <sheetFormatPr defaultColWidth="9.140625" defaultRowHeight="12.75"/>
  <cols>
    <col min="1" max="17" width="9.140625" style="356" customWidth="1"/>
  </cols>
  <sheetData>
    <row r="1" spans="7:10" ht="81" customHeight="1">
      <c r="G1" s="931" t="s">
        <v>1255</v>
      </c>
      <c r="H1" s="944"/>
      <c r="I1" s="944"/>
      <c r="J1" s="944"/>
    </row>
    <row r="2" spans="1:10" ht="49.5" customHeight="1">
      <c r="A2" s="935" t="s">
        <v>106</v>
      </c>
      <c r="B2" s="936"/>
      <c r="C2" s="936"/>
      <c r="D2" s="936"/>
      <c r="E2" s="936"/>
      <c r="F2" s="936"/>
      <c r="G2" s="936"/>
      <c r="H2" s="936"/>
      <c r="I2" s="936"/>
      <c r="J2" s="936"/>
    </row>
    <row r="3" spans="1:10" ht="18">
      <c r="A3" s="941" t="s">
        <v>814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0" ht="12.75">
      <c r="A4" s="937" t="s">
        <v>910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2.75" customHeight="1">
      <c r="A5" s="939" t="s">
        <v>897</v>
      </c>
      <c r="B5" s="940"/>
      <c r="C5" s="940"/>
      <c r="D5" s="940"/>
      <c r="E5" s="940"/>
      <c r="F5" s="940"/>
      <c r="G5" s="940"/>
      <c r="H5" s="940"/>
      <c r="I5" s="940"/>
      <c r="J5" s="940"/>
    </row>
    <row r="6" ht="12.75">
      <c r="A6" s="356" t="s">
        <v>898</v>
      </c>
    </row>
    <row r="7" ht="12.75">
      <c r="A7" s="356" t="s">
        <v>899</v>
      </c>
    </row>
    <row r="8" ht="12.75">
      <c r="A8" s="356" t="s">
        <v>900</v>
      </c>
    </row>
    <row r="9" ht="12.75">
      <c r="A9" s="356" t="s">
        <v>36</v>
      </c>
    </row>
    <row r="11" ht="12.75">
      <c r="A11" s="356" t="s">
        <v>919</v>
      </c>
    </row>
    <row r="12" ht="12.75">
      <c r="A12" s="356" t="s">
        <v>916</v>
      </c>
    </row>
    <row r="14" spans="1:10" ht="30" customHeight="1">
      <c r="A14" s="932" t="s">
        <v>902</v>
      </c>
      <c r="B14" s="933"/>
      <c r="C14" s="933"/>
      <c r="D14" s="933"/>
      <c r="E14" s="933"/>
      <c r="F14" s="933"/>
      <c r="G14" s="933"/>
      <c r="H14" s="933"/>
      <c r="I14" s="933"/>
      <c r="J14" s="933"/>
    </row>
    <row r="16" spans="1:10" ht="24.75" customHeight="1">
      <c r="A16" s="934" t="s">
        <v>917</v>
      </c>
      <c r="B16" s="934"/>
      <c r="C16" s="934"/>
      <c r="D16" s="934"/>
      <c r="E16" s="934"/>
      <c r="F16" s="934"/>
      <c r="G16" s="934"/>
      <c r="H16" s="934"/>
      <c r="I16" s="934"/>
      <c r="J16" s="934"/>
    </row>
    <row r="17" spans="1:10" ht="49.5" customHeight="1">
      <c r="A17" s="934" t="s">
        <v>922</v>
      </c>
      <c r="B17" s="934"/>
      <c r="C17" s="934"/>
      <c r="D17" s="934"/>
      <c r="E17" s="934"/>
      <c r="F17" s="934"/>
      <c r="G17" s="934"/>
      <c r="H17" s="934"/>
      <c r="I17" s="934"/>
      <c r="J17" s="934"/>
    </row>
    <row r="18" spans="1:10" ht="49.5" customHeight="1">
      <c r="A18" s="934" t="s">
        <v>931</v>
      </c>
      <c r="B18" s="934"/>
      <c r="C18" s="934"/>
      <c r="D18" s="934"/>
      <c r="E18" s="934"/>
      <c r="F18" s="934"/>
      <c r="G18" s="934"/>
      <c r="H18" s="934"/>
      <c r="I18" s="934"/>
      <c r="J18" s="934"/>
    </row>
    <row r="19" spans="1:10" ht="37.5" customHeight="1">
      <c r="A19" s="934" t="s">
        <v>1242</v>
      </c>
      <c r="B19" s="934"/>
      <c r="C19" s="934"/>
      <c r="D19" s="934"/>
      <c r="E19" s="934"/>
      <c r="F19" s="934"/>
      <c r="G19" s="934"/>
      <c r="H19" s="934"/>
      <c r="I19" s="934"/>
      <c r="J19" s="934"/>
    </row>
    <row r="20" spans="1:10" ht="37.5" customHeight="1">
      <c r="A20" s="934" t="s">
        <v>107</v>
      </c>
      <c r="B20" s="934"/>
      <c r="C20" s="934"/>
      <c r="D20" s="934"/>
      <c r="E20" s="934"/>
      <c r="F20" s="934"/>
      <c r="G20" s="934"/>
      <c r="H20" s="934"/>
      <c r="I20" s="934"/>
      <c r="J20" s="934"/>
    </row>
    <row r="21" spans="1:10" ht="37.5" customHeight="1">
      <c r="A21" s="934" t="s">
        <v>923</v>
      </c>
      <c r="B21" s="934"/>
      <c r="C21" s="934"/>
      <c r="D21" s="934"/>
      <c r="E21" s="934"/>
      <c r="F21" s="934"/>
      <c r="G21" s="934"/>
      <c r="H21" s="934"/>
      <c r="I21" s="934"/>
      <c r="J21" s="934"/>
    </row>
    <row r="22" spans="1:10" ht="12.75" customHeight="1">
      <c r="A22" s="934" t="s">
        <v>905</v>
      </c>
      <c r="B22" s="934"/>
      <c r="C22" s="934"/>
      <c r="D22" s="934"/>
      <c r="E22" s="934"/>
      <c r="F22" s="934"/>
      <c r="G22" s="934"/>
      <c r="H22" s="934"/>
      <c r="I22" s="934"/>
      <c r="J22" s="934"/>
    </row>
    <row r="23" ht="12.75">
      <c r="A23" s="388" t="s">
        <v>920</v>
      </c>
    </row>
    <row r="24" ht="12.75">
      <c r="A24" s="388" t="s">
        <v>921</v>
      </c>
    </row>
    <row r="25" spans="1:10" ht="37.5" customHeight="1">
      <c r="A25" s="934" t="s">
        <v>918</v>
      </c>
      <c r="B25" s="934"/>
      <c r="C25" s="934"/>
      <c r="D25" s="934"/>
      <c r="E25" s="934"/>
      <c r="F25" s="934"/>
      <c r="G25" s="934"/>
      <c r="H25" s="934"/>
      <c r="I25" s="934"/>
      <c r="J25" s="934"/>
    </row>
    <row r="26" spans="1:10" ht="24.75" customHeight="1">
      <c r="A26" s="934" t="s">
        <v>907</v>
      </c>
      <c r="B26" s="934"/>
      <c r="C26" s="934"/>
      <c r="D26" s="934"/>
      <c r="E26" s="934"/>
      <c r="F26" s="934"/>
      <c r="G26" s="934"/>
      <c r="H26" s="934"/>
      <c r="I26" s="934"/>
      <c r="J26" s="934"/>
    </row>
    <row r="27" spans="1:10" ht="12.75">
      <c r="A27" s="943" t="s">
        <v>908</v>
      </c>
      <c r="B27" s="943"/>
      <c r="C27" s="943"/>
      <c r="D27" s="943"/>
      <c r="E27" s="943"/>
      <c r="F27" s="943"/>
      <c r="G27" s="943"/>
      <c r="H27" s="943"/>
      <c r="I27" s="943"/>
      <c r="J27" s="943"/>
    </row>
    <row r="28" spans="1:10" ht="24.75" customHeight="1">
      <c r="A28" s="934" t="s">
        <v>909</v>
      </c>
      <c r="B28" s="934"/>
      <c r="C28" s="934"/>
      <c r="D28" s="934"/>
      <c r="E28" s="934"/>
      <c r="F28" s="934"/>
      <c r="G28" s="934"/>
      <c r="H28" s="934"/>
      <c r="I28" s="934"/>
      <c r="J28" s="934"/>
    </row>
    <row r="31" spans="1:2" ht="12.75">
      <c r="A31" s="327"/>
      <c r="B31" s="389"/>
    </row>
    <row r="32" ht="12.75">
      <c r="A32" s="327"/>
    </row>
    <row r="33" ht="12.75">
      <c r="A33" s="327"/>
    </row>
    <row r="34" ht="12.75">
      <c r="A34" s="327"/>
    </row>
    <row r="35" ht="12.75">
      <c r="A35" s="327"/>
    </row>
    <row r="48" ht="12.75">
      <c r="A48" s="327"/>
    </row>
  </sheetData>
  <sheetProtection/>
  <mergeCells count="17">
    <mergeCell ref="A26:J26"/>
    <mergeCell ref="A20:J20"/>
    <mergeCell ref="A2:J2"/>
    <mergeCell ref="A4:J4"/>
    <mergeCell ref="A5:J5"/>
    <mergeCell ref="A3:J3"/>
    <mergeCell ref="A22:J22"/>
    <mergeCell ref="G1:J1"/>
    <mergeCell ref="A27:J27"/>
    <mergeCell ref="A28:J28"/>
    <mergeCell ref="A25:J25"/>
    <mergeCell ref="A14:J14"/>
    <mergeCell ref="A16:J16"/>
    <mergeCell ref="A21:J21"/>
    <mergeCell ref="A17:J17"/>
    <mergeCell ref="A18:J18"/>
    <mergeCell ref="A19:J19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367" customWidth="1"/>
    <col min="2" max="2" width="20.7109375" style="367" customWidth="1"/>
    <col min="3" max="6" width="15.7109375" style="385" customWidth="1"/>
    <col min="7" max="16384" width="9.140625" style="367" customWidth="1"/>
  </cols>
  <sheetData>
    <row r="1" spans="4:6" ht="87.75" customHeight="1">
      <c r="D1" s="1067" t="s">
        <v>1253</v>
      </c>
      <c r="E1" s="1068"/>
      <c r="F1" s="1068"/>
    </row>
    <row r="2" spans="2:6" ht="15.75">
      <c r="B2" s="1071" t="s">
        <v>684</v>
      </c>
      <c r="C2" s="1071"/>
      <c r="D2" s="1071"/>
      <c r="E2" s="1071"/>
      <c r="F2" s="1071"/>
    </row>
    <row r="3" spans="2:6" ht="30" customHeight="1">
      <c r="B3" s="1072" t="s">
        <v>194</v>
      </c>
      <c r="C3" s="1072"/>
      <c r="D3" s="1072"/>
      <c r="E3" s="1072"/>
      <c r="F3" s="1072"/>
    </row>
    <row r="4" spans="2:6" ht="15.75">
      <c r="B4" s="1072" t="s">
        <v>109</v>
      </c>
      <c r="C4" s="1072"/>
      <c r="D4" s="1072"/>
      <c r="E4" s="1072"/>
      <c r="F4" s="1072"/>
    </row>
    <row r="5" spans="2:6" ht="16.5" thickBot="1">
      <c r="B5" s="807"/>
      <c r="C5" s="817"/>
      <c r="D5" s="817"/>
      <c r="E5" s="817"/>
      <c r="F5" s="817"/>
    </row>
    <row r="6" spans="1:6" s="368" customFormat="1" ht="15" customHeight="1" thickBot="1">
      <c r="A6" s="1069" t="s">
        <v>688</v>
      </c>
      <c r="B6" s="1076" t="s">
        <v>888</v>
      </c>
      <c r="C6" s="1078" t="s">
        <v>889</v>
      </c>
      <c r="D6" s="1073" t="s">
        <v>890</v>
      </c>
      <c r="E6" s="1074"/>
      <c r="F6" s="1075"/>
    </row>
    <row r="7" spans="1:6" s="368" customFormat="1" ht="45" customHeight="1" thickBot="1">
      <c r="A7" s="1070"/>
      <c r="B7" s="1077"/>
      <c r="C7" s="1079"/>
      <c r="D7" s="369" t="s">
        <v>891</v>
      </c>
      <c r="E7" s="370" t="s">
        <v>892</v>
      </c>
      <c r="F7" s="818" t="s">
        <v>193</v>
      </c>
    </row>
    <row r="8" spans="1:6" ht="12.75">
      <c r="A8" s="371"/>
      <c r="B8" s="372" t="s">
        <v>893</v>
      </c>
      <c r="C8" s="819"/>
      <c r="D8" s="373"/>
      <c r="E8" s="820"/>
      <c r="F8" s="374"/>
    </row>
    <row r="9" spans="1:6" ht="12.75">
      <c r="A9" s="375">
        <v>1</v>
      </c>
      <c r="B9" s="376" t="s">
        <v>814</v>
      </c>
      <c r="C9" s="821">
        <v>230.23</v>
      </c>
      <c r="D9" s="822">
        <v>5.84</v>
      </c>
      <c r="E9" s="823">
        <v>239.08</v>
      </c>
      <c r="F9" s="377">
        <f>SUM(D9:E9)</f>
        <v>244.92000000000002</v>
      </c>
    </row>
    <row r="10" spans="1:6" ht="12.75">
      <c r="A10" s="375"/>
      <c r="B10" s="378" t="s">
        <v>894</v>
      </c>
      <c r="C10" s="821"/>
      <c r="D10" s="822"/>
      <c r="E10" s="823"/>
      <c r="F10" s="377"/>
    </row>
    <row r="11" spans="1:6" ht="12.75">
      <c r="A11" s="375">
        <v>2</v>
      </c>
      <c r="B11" s="376" t="s">
        <v>895</v>
      </c>
      <c r="C11" s="821">
        <v>5.74</v>
      </c>
      <c r="D11" s="822">
        <v>0.15</v>
      </c>
      <c r="E11" s="823">
        <v>5.31</v>
      </c>
      <c r="F11" s="377">
        <f>SUM(D11:E11)</f>
        <v>5.46</v>
      </c>
    </row>
    <row r="12" spans="1:6" ht="13.5" thickBot="1">
      <c r="A12" s="379">
        <v>3</v>
      </c>
      <c r="B12" s="824" t="s">
        <v>823</v>
      </c>
      <c r="C12" s="825">
        <v>5309.03</v>
      </c>
      <c r="D12" s="826">
        <v>198.19</v>
      </c>
      <c r="E12" s="827">
        <v>2866.86</v>
      </c>
      <c r="F12" s="828">
        <f>SUM(D12:E12)</f>
        <v>3065.05</v>
      </c>
    </row>
    <row r="13" spans="1:6" ht="19.5" customHeight="1" thickBot="1">
      <c r="A13" s="380"/>
      <c r="B13" s="381" t="s">
        <v>896</v>
      </c>
      <c r="C13" s="829">
        <f>SUM(C9:C12)</f>
        <v>5545</v>
      </c>
      <c r="D13" s="382">
        <f>SUM(D9:D12)</f>
        <v>204.18</v>
      </c>
      <c r="E13" s="830">
        <f>SUM(E9:E12)</f>
        <v>3111.25</v>
      </c>
      <c r="F13" s="383">
        <f>SUM(F9:F12)</f>
        <v>3315.4300000000003</v>
      </c>
    </row>
    <row r="16" ht="12.75">
      <c r="B16" s="384"/>
    </row>
    <row r="17" ht="12.75">
      <c r="B17" s="384"/>
    </row>
    <row r="18" ht="12.75">
      <c r="B18" s="831"/>
    </row>
    <row r="19" ht="12.75">
      <c r="B19" s="386"/>
    </row>
  </sheetData>
  <sheetProtection/>
  <mergeCells count="8">
    <mergeCell ref="D1:F1"/>
    <mergeCell ref="A6:A7"/>
    <mergeCell ref="B2:F2"/>
    <mergeCell ref="B3:F3"/>
    <mergeCell ref="B4:F4"/>
    <mergeCell ref="D6:F6"/>
    <mergeCell ref="B6:B7"/>
    <mergeCell ref="C6:C7"/>
  </mergeCells>
  <printOptions/>
  <pageMargins left="0.75" right="0.2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A1" sqref="A1:J28"/>
    </sheetView>
  </sheetViews>
  <sheetFormatPr defaultColWidth="9.140625" defaultRowHeight="12.75"/>
  <cols>
    <col min="1" max="17" width="9.140625" style="356" customWidth="1"/>
  </cols>
  <sheetData>
    <row r="1" spans="7:10" ht="80.25" customHeight="1">
      <c r="G1" s="931" t="s">
        <v>1256</v>
      </c>
      <c r="H1" s="931"/>
      <c r="I1" s="931"/>
      <c r="J1" s="931"/>
    </row>
    <row r="2" spans="1:10" ht="49.5" customHeight="1">
      <c r="A2" s="935" t="s">
        <v>106</v>
      </c>
      <c r="B2" s="936"/>
      <c r="C2" s="936"/>
      <c r="D2" s="936"/>
      <c r="E2" s="936"/>
      <c r="F2" s="936"/>
      <c r="G2" s="936"/>
      <c r="H2" s="936"/>
      <c r="I2" s="936"/>
      <c r="J2" s="936"/>
    </row>
    <row r="3" spans="1:10" ht="18">
      <c r="A3" s="941" t="s">
        <v>823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0" ht="12.75">
      <c r="A4" s="937" t="s">
        <v>910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12.75" customHeight="1">
      <c r="A5" s="939" t="s">
        <v>897</v>
      </c>
      <c r="B5" s="940"/>
      <c r="C5" s="940"/>
      <c r="D5" s="940"/>
      <c r="E5" s="940"/>
      <c r="F5" s="940"/>
      <c r="G5" s="940"/>
      <c r="H5" s="940"/>
      <c r="I5" s="940"/>
      <c r="J5" s="940"/>
    </row>
    <row r="6" ht="12.75">
      <c r="A6" s="356" t="s">
        <v>898</v>
      </c>
    </row>
    <row r="7" ht="12.75">
      <c r="A7" s="356" t="s">
        <v>899</v>
      </c>
    </row>
    <row r="8" ht="12.75">
      <c r="A8" s="356" t="s">
        <v>900</v>
      </c>
    </row>
    <row r="9" ht="12.75">
      <c r="A9" s="356" t="s">
        <v>36</v>
      </c>
    </row>
    <row r="11" ht="12.75">
      <c r="A11" s="356" t="s">
        <v>927</v>
      </c>
    </row>
    <row r="12" ht="12.75">
      <c r="A12" s="356" t="s">
        <v>924</v>
      </c>
    </row>
    <row r="14" spans="1:10" ht="30" customHeight="1">
      <c r="A14" s="932" t="s">
        <v>902</v>
      </c>
      <c r="B14" s="933"/>
      <c r="C14" s="933"/>
      <c r="D14" s="933"/>
      <c r="E14" s="933"/>
      <c r="F14" s="933"/>
      <c r="G14" s="933"/>
      <c r="H14" s="933"/>
      <c r="I14" s="933"/>
      <c r="J14" s="933"/>
    </row>
    <row r="16" spans="1:10" ht="24.75" customHeight="1">
      <c r="A16" s="934" t="s">
        <v>925</v>
      </c>
      <c r="B16" s="934"/>
      <c r="C16" s="934"/>
      <c r="D16" s="934"/>
      <c r="E16" s="934"/>
      <c r="F16" s="934"/>
      <c r="G16" s="934"/>
      <c r="H16" s="934"/>
      <c r="I16" s="934"/>
      <c r="J16" s="934"/>
    </row>
    <row r="17" spans="1:10" ht="49.5" customHeight="1">
      <c r="A17" s="934" t="s">
        <v>930</v>
      </c>
      <c r="B17" s="934"/>
      <c r="C17" s="934"/>
      <c r="D17" s="934"/>
      <c r="E17" s="934"/>
      <c r="F17" s="934"/>
      <c r="G17" s="934"/>
      <c r="H17" s="934"/>
      <c r="I17" s="934"/>
      <c r="J17" s="934"/>
    </row>
    <row r="18" spans="1:10" ht="49.5" customHeight="1">
      <c r="A18" s="934" t="s">
        <v>101</v>
      </c>
      <c r="B18" s="934"/>
      <c r="C18" s="934"/>
      <c r="D18" s="934"/>
      <c r="E18" s="934"/>
      <c r="F18" s="934"/>
      <c r="G18" s="934"/>
      <c r="H18" s="934"/>
      <c r="I18" s="934"/>
      <c r="J18" s="934"/>
    </row>
    <row r="19" spans="1:10" ht="37.5" customHeight="1">
      <c r="A19" s="934" t="s">
        <v>0</v>
      </c>
      <c r="B19" s="934"/>
      <c r="C19" s="934"/>
      <c r="D19" s="934"/>
      <c r="E19" s="934"/>
      <c r="F19" s="934"/>
      <c r="G19" s="934"/>
      <c r="H19" s="934"/>
      <c r="I19" s="934"/>
      <c r="J19" s="934"/>
    </row>
    <row r="20" spans="1:10" ht="49.5" customHeight="1">
      <c r="A20" s="934" t="s">
        <v>108</v>
      </c>
      <c r="B20" s="934"/>
      <c r="C20" s="934"/>
      <c r="D20" s="934"/>
      <c r="E20" s="934"/>
      <c r="F20" s="934"/>
      <c r="G20" s="934"/>
      <c r="H20" s="934"/>
      <c r="I20" s="934"/>
      <c r="J20" s="934"/>
    </row>
    <row r="21" spans="1:10" ht="37.5" customHeight="1">
      <c r="A21" s="934" t="s">
        <v>923</v>
      </c>
      <c r="B21" s="934"/>
      <c r="C21" s="934"/>
      <c r="D21" s="934"/>
      <c r="E21" s="934"/>
      <c r="F21" s="934"/>
      <c r="G21" s="934"/>
      <c r="H21" s="934"/>
      <c r="I21" s="934"/>
      <c r="J21" s="934"/>
    </row>
    <row r="22" spans="1:10" ht="12.75" customHeight="1">
      <c r="A22" s="934" t="s">
        <v>905</v>
      </c>
      <c r="B22" s="934"/>
      <c r="C22" s="934"/>
      <c r="D22" s="934"/>
      <c r="E22" s="934"/>
      <c r="F22" s="934"/>
      <c r="G22" s="934"/>
      <c r="H22" s="934"/>
      <c r="I22" s="934"/>
      <c r="J22" s="934"/>
    </row>
    <row r="23" ht="12.75">
      <c r="A23" s="388" t="s">
        <v>928</v>
      </c>
    </row>
    <row r="24" ht="12.75">
      <c r="A24" s="388" t="s">
        <v>929</v>
      </c>
    </row>
    <row r="25" spans="1:10" ht="37.5" customHeight="1">
      <c r="A25" s="934" t="s">
        <v>926</v>
      </c>
      <c r="B25" s="934"/>
      <c r="C25" s="934"/>
      <c r="D25" s="934"/>
      <c r="E25" s="934"/>
      <c r="F25" s="934"/>
      <c r="G25" s="934"/>
      <c r="H25" s="934"/>
      <c r="I25" s="934"/>
      <c r="J25" s="934"/>
    </row>
    <row r="26" spans="1:10" ht="24.75" customHeight="1">
      <c r="A26" s="934" t="s">
        <v>907</v>
      </c>
      <c r="B26" s="934"/>
      <c r="C26" s="934"/>
      <c r="D26" s="934"/>
      <c r="E26" s="934"/>
      <c r="F26" s="934"/>
      <c r="G26" s="934"/>
      <c r="H26" s="934"/>
      <c r="I26" s="934"/>
      <c r="J26" s="934"/>
    </row>
    <row r="27" spans="1:10" ht="12.75">
      <c r="A27" s="943" t="s">
        <v>908</v>
      </c>
      <c r="B27" s="943"/>
      <c r="C27" s="943"/>
      <c r="D27" s="943"/>
      <c r="E27" s="943"/>
      <c r="F27" s="943"/>
      <c r="G27" s="943"/>
      <c r="H27" s="943"/>
      <c r="I27" s="943"/>
      <c r="J27" s="943"/>
    </row>
    <row r="28" spans="1:10" ht="24.75" customHeight="1">
      <c r="A28" s="934" t="s">
        <v>909</v>
      </c>
      <c r="B28" s="934"/>
      <c r="C28" s="934"/>
      <c r="D28" s="934"/>
      <c r="E28" s="934"/>
      <c r="F28" s="934"/>
      <c r="G28" s="934"/>
      <c r="H28" s="934"/>
      <c r="I28" s="934"/>
      <c r="J28" s="934"/>
    </row>
    <row r="32" spans="1:2" ht="12.75">
      <c r="A32" s="327"/>
      <c r="B32" s="389"/>
    </row>
    <row r="33" ht="12.75">
      <c r="A33" s="327"/>
    </row>
    <row r="34" ht="12.75">
      <c r="A34" s="327"/>
    </row>
    <row r="35" ht="12.75">
      <c r="A35" s="327"/>
    </row>
    <row r="47" spans="1:10" ht="12.75">
      <c r="A47" s="934"/>
      <c r="B47" s="934"/>
      <c r="C47" s="934"/>
      <c r="D47" s="934"/>
      <c r="E47" s="934"/>
      <c r="F47" s="934"/>
      <c r="G47" s="934"/>
      <c r="H47" s="934"/>
      <c r="I47" s="934"/>
      <c r="J47" s="934"/>
    </row>
    <row r="48" ht="12.75">
      <c r="A48" s="390"/>
    </row>
    <row r="49" ht="12.75">
      <c r="A49" s="391"/>
    </row>
    <row r="50" ht="12.75">
      <c r="A50" s="391"/>
    </row>
    <row r="52" spans="1:10" ht="12.75">
      <c r="A52" s="934"/>
      <c r="B52" s="934"/>
      <c r="C52" s="934"/>
      <c r="D52" s="934"/>
      <c r="E52" s="934"/>
      <c r="F52" s="934"/>
      <c r="G52" s="934"/>
      <c r="H52" s="934"/>
      <c r="I52" s="934"/>
      <c r="J52" s="934"/>
    </row>
    <row r="56" spans="1:10" ht="12.75">
      <c r="A56" s="934"/>
      <c r="B56" s="934"/>
      <c r="C56" s="934"/>
      <c r="D56" s="934"/>
      <c r="E56" s="934"/>
      <c r="F56" s="934"/>
      <c r="G56" s="934"/>
      <c r="H56" s="934"/>
      <c r="I56" s="934"/>
      <c r="J56" s="934"/>
    </row>
    <row r="58" ht="12.75">
      <c r="A58" s="327"/>
    </row>
  </sheetData>
  <sheetProtection/>
  <mergeCells count="20">
    <mergeCell ref="G1:J1"/>
    <mergeCell ref="A56:J56"/>
    <mergeCell ref="A52:J52"/>
    <mergeCell ref="A2:J2"/>
    <mergeCell ref="A4:J4"/>
    <mergeCell ref="A5:J5"/>
    <mergeCell ref="A17:J17"/>
    <mergeCell ref="A18:J18"/>
    <mergeCell ref="A19:J19"/>
    <mergeCell ref="A20:J20"/>
    <mergeCell ref="A47:J47"/>
    <mergeCell ref="A3:J3"/>
    <mergeCell ref="A14:J14"/>
    <mergeCell ref="A16:J16"/>
    <mergeCell ref="A26:J26"/>
    <mergeCell ref="A27:J27"/>
    <mergeCell ref="A28:J28"/>
    <mergeCell ref="A25:J25"/>
    <mergeCell ref="A21:J21"/>
    <mergeCell ref="A22:J22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20.7109375" style="0" customWidth="1"/>
    <col min="2" max="4" width="22.7109375" style="0" customWidth="1"/>
  </cols>
  <sheetData>
    <row r="1" spans="3:4" ht="79.5" customHeight="1">
      <c r="C1" s="946" t="s">
        <v>1257</v>
      </c>
      <c r="D1" s="947"/>
    </row>
    <row r="2" spans="1:4" ht="18">
      <c r="A2" s="945" t="s">
        <v>685</v>
      </c>
      <c r="B2" s="945"/>
      <c r="C2" s="945"/>
      <c r="D2" s="945"/>
    </row>
    <row r="3" spans="1:4" ht="18">
      <c r="A3" s="945" t="s">
        <v>1</v>
      </c>
      <c r="B3" s="945"/>
      <c r="C3" s="945"/>
      <c r="D3" s="945"/>
    </row>
    <row r="4" spans="1:4" ht="18">
      <c r="A4" s="945" t="s">
        <v>109</v>
      </c>
      <c r="B4" s="945"/>
      <c r="C4" s="945"/>
      <c r="D4" s="945"/>
    </row>
    <row r="5" ht="13.5" thickBot="1"/>
    <row r="6" spans="1:4" s="269" customFormat="1" ht="51.75" thickBot="1">
      <c r="A6" s="392" t="s">
        <v>2</v>
      </c>
      <c r="B6" s="393" t="s">
        <v>3</v>
      </c>
      <c r="C6" s="393" t="s">
        <v>4</v>
      </c>
      <c r="D6" s="394" t="s">
        <v>5</v>
      </c>
    </row>
    <row r="7" spans="1:4" ht="12.75">
      <c r="A7" s="395"/>
      <c r="B7" s="396"/>
      <c r="C7" s="396"/>
      <c r="D7" s="397"/>
    </row>
    <row r="8" spans="1:4" ht="19.5" customHeight="1">
      <c r="A8" s="398" t="s">
        <v>895</v>
      </c>
      <c r="B8" s="252">
        <v>0.1353</v>
      </c>
      <c r="C8" s="252">
        <v>0.6</v>
      </c>
      <c r="D8" s="253">
        <f>ROUND(B8/C8*100,2)</f>
        <v>22.55</v>
      </c>
    </row>
    <row r="9" spans="1:4" ht="19.5" customHeight="1">
      <c r="A9" s="398" t="s">
        <v>814</v>
      </c>
      <c r="B9" s="252">
        <v>0.4814</v>
      </c>
      <c r="C9" s="252">
        <v>2.09</v>
      </c>
      <c r="D9" s="253">
        <f>ROUND(B9/C9*100,2)</f>
        <v>23.03</v>
      </c>
    </row>
    <row r="10" spans="1:4" ht="19.5" customHeight="1" thickBot="1">
      <c r="A10" s="399" t="s">
        <v>823</v>
      </c>
      <c r="B10" s="400">
        <v>9.6256</v>
      </c>
      <c r="C10" s="400">
        <v>15.645</v>
      </c>
      <c r="D10" s="401">
        <f>ROUND(B10/C10*100,2)</f>
        <v>61.53</v>
      </c>
    </row>
    <row r="14" ht="12.75">
      <c r="A14" s="356"/>
    </row>
    <row r="15" ht="12.75">
      <c r="A15" s="389"/>
    </row>
  </sheetData>
  <sheetProtection/>
  <mergeCells count="4">
    <mergeCell ref="A2:D2"/>
    <mergeCell ref="A3:D3"/>
    <mergeCell ref="A4:D4"/>
    <mergeCell ref="C1:D1"/>
  </mergeCells>
  <printOptions/>
  <pageMargins left="0.75" right="0.2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23"/>
    </sheetView>
  </sheetViews>
  <sheetFormatPr defaultColWidth="9.140625" defaultRowHeight="12.75"/>
  <cols>
    <col min="1" max="1" width="25.7109375" style="0" customWidth="1"/>
    <col min="2" max="3" width="10.7109375" style="402" customWidth="1"/>
    <col min="4" max="4" width="20.7109375" style="402" customWidth="1"/>
    <col min="5" max="5" width="25.7109375" style="402" customWidth="1"/>
    <col min="6" max="6" width="9.140625" style="402" customWidth="1"/>
    <col min="7" max="7" width="9.7109375" style="402" customWidth="1"/>
    <col min="8" max="8" width="20.7109375" style="402" customWidth="1"/>
    <col min="9" max="13" width="9.140625" style="402" customWidth="1"/>
    <col min="14" max="15" width="9.7109375" style="402" customWidth="1"/>
  </cols>
  <sheetData>
    <row r="1" spans="11:15" ht="91.5" customHeight="1">
      <c r="K1" s="946" t="s">
        <v>1258</v>
      </c>
      <c r="L1" s="947"/>
      <c r="M1" s="947"/>
      <c r="N1" s="947"/>
      <c r="O1" s="947"/>
    </row>
    <row r="2" spans="1:15" ht="15.75">
      <c r="A2" s="948" t="s">
        <v>685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</row>
    <row r="3" spans="1:15" ht="15.75">
      <c r="A3" s="948" t="s">
        <v>6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</row>
    <row r="4" spans="1:15" ht="15.75">
      <c r="A4" s="948" t="s">
        <v>110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</row>
    <row r="5" spans="1:15" ht="15.75">
      <c r="A5" s="949" t="s">
        <v>109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</row>
    <row r="6" spans="1:15" ht="16.5" thickBo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N6" s="403"/>
      <c r="O6" s="387"/>
    </row>
    <row r="7" spans="1:15" s="404" customFormat="1" ht="79.5" thickBot="1">
      <c r="A7" s="232" t="s">
        <v>7</v>
      </c>
      <c r="B7" s="233" t="s">
        <v>4</v>
      </c>
      <c r="C7" s="233" t="s">
        <v>3</v>
      </c>
      <c r="D7" s="233" t="s">
        <v>8</v>
      </c>
      <c r="E7" s="233" t="s">
        <v>9</v>
      </c>
      <c r="F7" s="233" t="s">
        <v>10</v>
      </c>
      <c r="G7" s="233" t="s">
        <v>11</v>
      </c>
      <c r="H7" s="233" t="s">
        <v>12</v>
      </c>
      <c r="I7" s="233" t="s">
        <v>13</v>
      </c>
      <c r="J7" s="233" t="s">
        <v>14</v>
      </c>
      <c r="K7" s="233" t="s">
        <v>15</v>
      </c>
      <c r="L7" s="233" t="s">
        <v>16</v>
      </c>
      <c r="M7" s="233" t="s">
        <v>17</v>
      </c>
      <c r="N7" s="233" t="s">
        <v>18</v>
      </c>
      <c r="O7" s="234" t="s">
        <v>19</v>
      </c>
    </row>
    <row r="8" spans="1:15" s="269" customFormat="1" ht="13.5" thickBot="1">
      <c r="A8" s="906">
        <v>1</v>
      </c>
      <c r="B8" s="907">
        <v>2</v>
      </c>
      <c r="C8" s="907">
        <v>3</v>
      </c>
      <c r="D8" s="907">
        <v>4</v>
      </c>
      <c r="E8" s="907">
        <v>5</v>
      </c>
      <c r="F8" s="907">
        <v>6</v>
      </c>
      <c r="G8" s="907">
        <v>7</v>
      </c>
      <c r="H8" s="907">
        <v>8</v>
      </c>
      <c r="I8" s="907">
        <v>9</v>
      </c>
      <c r="J8" s="907">
        <v>10</v>
      </c>
      <c r="K8" s="907">
        <v>11</v>
      </c>
      <c r="L8" s="907">
        <v>12</v>
      </c>
      <c r="M8" s="907">
        <v>13</v>
      </c>
      <c r="N8" s="907">
        <v>14</v>
      </c>
      <c r="O8" s="908">
        <v>15</v>
      </c>
    </row>
    <row r="9" spans="1:15" s="269" customFormat="1" ht="12.75">
      <c r="A9" s="909" t="s">
        <v>895</v>
      </c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1"/>
    </row>
    <row r="10" spans="1:15" s="404" customFormat="1" ht="24.75" customHeight="1">
      <c r="A10" s="912" t="s">
        <v>20</v>
      </c>
      <c r="B10" s="913">
        <v>0.35</v>
      </c>
      <c r="C10" s="913"/>
      <c r="D10" s="913" t="s">
        <v>21</v>
      </c>
      <c r="E10" s="913">
        <v>2008</v>
      </c>
      <c r="F10" s="913" t="s">
        <v>22</v>
      </c>
      <c r="G10" s="913"/>
      <c r="H10" s="913"/>
      <c r="I10" s="913"/>
      <c r="J10" s="913"/>
      <c r="K10" s="913"/>
      <c r="L10" s="913" t="s">
        <v>23</v>
      </c>
      <c r="M10" s="913"/>
      <c r="N10" s="913">
        <v>180</v>
      </c>
      <c r="O10" s="914">
        <v>85</v>
      </c>
    </row>
    <row r="11" spans="1:15" s="404" customFormat="1" ht="21.75" customHeight="1">
      <c r="A11" s="912" t="s">
        <v>24</v>
      </c>
      <c r="B11" s="913">
        <v>0.25</v>
      </c>
      <c r="C11" s="913"/>
      <c r="D11" s="913" t="s">
        <v>25</v>
      </c>
      <c r="E11" s="913">
        <v>2007</v>
      </c>
      <c r="F11" s="913" t="s">
        <v>22</v>
      </c>
      <c r="G11" s="913"/>
      <c r="H11" s="913"/>
      <c r="I11" s="913"/>
      <c r="J11" s="913"/>
      <c r="K11" s="913"/>
      <c r="L11" s="913" t="s">
        <v>23</v>
      </c>
      <c r="M11" s="913"/>
      <c r="N11" s="913">
        <v>180</v>
      </c>
      <c r="O11" s="914">
        <v>85</v>
      </c>
    </row>
    <row r="12" spans="1:15" s="269" customFormat="1" ht="12.75">
      <c r="A12" s="915" t="s">
        <v>895</v>
      </c>
      <c r="B12" s="252">
        <v>0.6</v>
      </c>
      <c r="C12" s="916">
        <v>0.1353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>
        <v>85</v>
      </c>
    </row>
    <row r="13" spans="1:15" s="269" customFormat="1" ht="12.75">
      <c r="A13" s="917" t="s">
        <v>814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</row>
    <row r="14" spans="1:15" s="269" customFormat="1" ht="22.5">
      <c r="A14" s="251" t="s">
        <v>20</v>
      </c>
      <c r="B14" s="252">
        <v>0.69</v>
      </c>
      <c r="C14" s="252"/>
      <c r="D14" s="913" t="s">
        <v>21</v>
      </c>
      <c r="E14" s="252">
        <v>2009</v>
      </c>
      <c r="F14" s="913" t="s">
        <v>22</v>
      </c>
      <c r="G14" s="252"/>
      <c r="H14" s="252"/>
      <c r="I14" s="252"/>
      <c r="J14" s="252"/>
      <c r="K14" s="252"/>
      <c r="L14" s="913" t="s">
        <v>23</v>
      </c>
      <c r="M14" s="252"/>
      <c r="N14" s="252">
        <v>180</v>
      </c>
      <c r="O14" s="253">
        <v>84</v>
      </c>
    </row>
    <row r="15" spans="1:15" s="269" customFormat="1" ht="22.5">
      <c r="A15" s="251" t="s">
        <v>26</v>
      </c>
      <c r="B15" s="252">
        <v>0.54</v>
      </c>
      <c r="C15" s="252"/>
      <c r="D15" s="913" t="s">
        <v>21</v>
      </c>
      <c r="E15" s="252">
        <v>2009</v>
      </c>
      <c r="F15" s="913" t="s">
        <v>22</v>
      </c>
      <c r="G15" s="252"/>
      <c r="H15" s="252"/>
      <c r="I15" s="252"/>
      <c r="J15" s="252"/>
      <c r="K15" s="252"/>
      <c r="L15" s="913" t="s">
        <v>23</v>
      </c>
      <c r="M15" s="252"/>
      <c r="N15" s="252">
        <v>180</v>
      </c>
      <c r="O15" s="253">
        <v>84</v>
      </c>
    </row>
    <row r="16" spans="1:15" s="269" customFormat="1" ht="33.75">
      <c r="A16" s="918" t="s">
        <v>27</v>
      </c>
      <c r="B16" s="252">
        <v>0.86</v>
      </c>
      <c r="C16" s="252"/>
      <c r="D16" s="913" t="s">
        <v>28</v>
      </c>
      <c r="E16" s="252">
        <v>2017</v>
      </c>
      <c r="F16" s="913" t="s">
        <v>22</v>
      </c>
      <c r="G16" s="252"/>
      <c r="H16" s="252"/>
      <c r="I16" s="252"/>
      <c r="J16" s="252"/>
      <c r="K16" s="252"/>
      <c r="L16" s="913" t="s">
        <v>23</v>
      </c>
      <c r="M16" s="252"/>
      <c r="N16" s="252">
        <v>180</v>
      </c>
      <c r="O16" s="919">
        <v>84</v>
      </c>
    </row>
    <row r="17" spans="1:15" s="269" customFormat="1" ht="12.75">
      <c r="A17" s="251" t="s">
        <v>814</v>
      </c>
      <c r="B17" s="252">
        <f>SUM(B14:B16)</f>
        <v>2.09</v>
      </c>
      <c r="C17" s="252">
        <v>0.4814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>
        <v>84</v>
      </c>
    </row>
    <row r="18" spans="1:15" s="269" customFormat="1" ht="12.75">
      <c r="A18" s="917" t="s">
        <v>823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3"/>
    </row>
    <row r="19" spans="1:15" s="269" customFormat="1" ht="24.75" customHeight="1">
      <c r="A19" s="920" t="s">
        <v>29</v>
      </c>
      <c r="B19" s="252">
        <v>10</v>
      </c>
      <c r="C19" s="252"/>
      <c r="D19" s="913" t="s">
        <v>30</v>
      </c>
      <c r="E19" s="252">
        <v>2012</v>
      </c>
      <c r="F19" s="913" t="s">
        <v>22</v>
      </c>
      <c r="G19" s="913"/>
      <c r="H19" s="921" t="s">
        <v>31</v>
      </c>
      <c r="I19" s="252"/>
      <c r="J19" s="252"/>
      <c r="K19" s="252"/>
      <c r="L19" s="913" t="s">
        <v>23</v>
      </c>
      <c r="M19" s="252"/>
      <c r="N19" s="252">
        <v>180</v>
      </c>
      <c r="O19" s="253">
        <v>70</v>
      </c>
    </row>
    <row r="20" spans="1:15" s="269" customFormat="1" ht="39.75" customHeight="1">
      <c r="A20" s="920" t="s">
        <v>111</v>
      </c>
      <c r="B20" s="252">
        <v>5.645</v>
      </c>
      <c r="C20" s="252"/>
      <c r="D20" s="913" t="s">
        <v>32</v>
      </c>
      <c r="E20" s="922" t="s">
        <v>34</v>
      </c>
      <c r="F20" s="913" t="s">
        <v>22</v>
      </c>
      <c r="G20" s="913"/>
      <c r="H20" s="921" t="s">
        <v>31</v>
      </c>
      <c r="I20" s="252"/>
      <c r="J20" s="252"/>
      <c r="K20" s="252"/>
      <c r="L20" s="913" t="s">
        <v>112</v>
      </c>
      <c r="M20" s="252" t="s">
        <v>33</v>
      </c>
      <c r="N20" s="252">
        <v>180</v>
      </c>
      <c r="O20" s="253">
        <v>70</v>
      </c>
    </row>
    <row r="21" spans="1:15" s="269" customFormat="1" ht="13.5" thickBot="1">
      <c r="A21" s="923" t="s">
        <v>823</v>
      </c>
      <c r="B21" s="400">
        <f>SUM(B19:B20)</f>
        <v>15.645</v>
      </c>
      <c r="C21" s="400">
        <v>9.6256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1"/>
    </row>
    <row r="22" spans="1:3" s="269" customFormat="1" ht="13.5" thickBot="1">
      <c r="A22" s="924" t="s">
        <v>896</v>
      </c>
      <c r="B22" s="925">
        <f>B12+B17+B21</f>
        <v>18.335</v>
      </c>
      <c r="C22" s="926">
        <f>C12+C17+C21</f>
        <v>10.2423</v>
      </c>
    </row>
    <row r="24" spans="1:8" ht="12.75">
      <c r="A24" s="389"/>
      <c r="H24" s="389"/>
    </row>
    <row r="25" spans="1:8" ht="12.75">
      <c r="A25" s="389"/>
      <c r="H25" s="389"/>
    </row>
  </sheetData>
  <sheetProtection/>
  <mergeCells count="5">
    <mergeCell ref="A2:O2"/>
    <mergeCell ref="A3:O3"/>
    <mergeCell ref="A4:O4"/>
    <mergeCell ref="A5:O5"/>
    <mergeCell ref="K1:O1"/>
  </mergeCells>
  <printOptions/>
  <pageMargins left="0.4" right="0.17" top="0.85" bottom="0.56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A1" sqref="A1:H26"/>
    </sheetView>
  </sheetViews>
  <sheetFormatPr defaultColWidth="9.140625" defaultRowHeight="12.75"/>
  <cols>
    <col min="1" max="1" width="16.7109375" style="0" customWidth="1"/>
    <col min="4" max="4" width="10.7109375" style="0" customWidth="1"/>
    <col min="5" max="5" width="9.28125" style="0" customWidth="1"/>
    <col min="8" max="8" width="18.7109375" style="0" customWidth="1"/>
  </cols>
  <sheetData>
    <row r="1" spans="5:8" ht="93" customHeight="1">
      <c r="E1" s="946" t="s">
        <v>1259</v>
      </c>
      <c r="F1" s="947"/>
      <c r="G1" s="947"/>
      <c r="H1" s="947"/>
    </row>
    <row r="2" spans="1:8" ht="15.75">
      <c r="A2" s="948" t="s">
        <v>37</v>
      </c>
      <c r="B2" s="948"/>
      <c r="C2" s="948"/>
      <c r="D2" s="948"/>
      <c r="E2" s="948"/>
      <c r="F2" s="948"/>
      <c r="G2" s="948"/>
      <c r="H2" s="948"/>
    </row>
    <row r="3" spans="1:8" ht="15.75">
      <c r="A3" s="948" t="s">
        <v>685</v>
      </c>
      <c r="B3" s="948"/>
      <c r="C3" s="948"/>
      <c r="D3" s="948"/>
      <c r="E3" s="948"/>
      <c r="F3" s="948"/>
      <c r="G3" s="948"/>
      <c r="H3" s="948"/>
    </row>
    <row r="5" spans="1:6" ht="12.75">
      <c r="A5" t="s">
        <v>38</v>
      </c>
      <c r="F5" t="s">
        <v>102</v>
      </c>
    </row>
    <row r="6" spans="1:6" ht="12.75">
      <c r="A6" t="s">
        <v>39</v>
      </c>
      <c r="F6" t="s">
        <v>113</v>
      </c>
    </row>
    <row r="7" spans="1:6" ht="12.75">
      <c r="A7" t="s">
        <v>40</v>
      </c>
      <c r="F7" t="s">
        <v>42</v>
      </c>
    </row>
    <row r="8" spans="1:6" ht="12.75">
      <c r="A8" t="s">
        <v>41</v>
      </c>
      <c r="F8" t="s">
        <v>114</v>
      </c>
    </row>
    <row r="10" spans="1:8" ht="15.75">
      <c r="A10" s="948" t="s">
        <v>43</v>
      </c>
      <c r="B10" s="948"/>
      <c r="C10" s="948"/>
      <c r="D10" s="948"/>
      <c r="E10" s="948"/>
      <c r="F10" s="948"/>
      <c r="G10" s="948"/>
      <c r="H10" s="948"/>
    </row>
    <row r="11" spans="1:8" ht="12.75">
      <c r="A11" s="950" t="s">
        <v>44</v>
      </c>
      <c r="B11" s="950"/>
      <c r="C11" s="950"/>
      <c r="D11" s="950"/>
      <c r="E11" s="950"/>
      <c r="F11" s="950"/>
      <c r="G11" s="950"/>
      <c r="H11" s="950"/>
    </row>
    <row r="12" spans="1:8" ht="12.75">
      <c r="A12" s="950" t="s">
        <v>45</v>
      </c>
      <c r="B12" s="950"/>
      <c r="C12" s="950"/>
      <c r="D12" s="950"/>
      <c r="E12" s="950"/>
      <c r="F12" s="950"/>
      <c r="G12" s="950"/>
      <c r="H12" s="950"/>
    </row>
    <row r="13" spans="1:8" ht="12.75">
      <c r="A13" s="950" t="s">
        <v>46</v>
      </c>
      <c r="B13" s="950"/>
      <c r="C13" s="950"/>
      <c r="D13" s="950"/>
      <c r="E13" s="950"/>
      <c r="F13" s="950"/>
      <c r="G13" s="950"/>
      <c r="H13" s="950"/>
    </row>
    <row r="14" spans="1:8" ht="12.75">
      <c r="A14" s="950" t="s">
        <v>47</v>
      </c>
      <c r="B14" s="950"/>
      <c r="C14" s="950"/>
      <c r="D14" s="950"/>
      <c r="E14" s="950"/>
      <c r="F14" s="950"/>
      <c r="G14" s="950"/>
      <c r="H14" s="950"/>
    </row>
    <row r="15" spans="1:8" ht="13.5" thickBot="1">
      <c r="A15" s="402"/>
      <c r="B15" s="402"/>
      <c r="C15" s="402"/>
      <c r="D15" s="402"/>
      <c r="E15" s="402"/>
      <c r="F15" s="402"/>
      <c r="G15" s="402"/>
      <c r="H15" s="402"/>
    </row>
    <row r="16" spans="1:8" s="409" customFormat="1" ht="90" customHeight="1" thickBot="1">
      <c r="A16" s="392" t="s">
        <v>48</v>
      </c>
      <c r="B16" s="393" t="s">
        <v>49</v>
      </c>
      <c r="C16" s="393" t="s">
        <v>51</v>
      </c>
      <c r="D16" s="393" t="s">
        <v>50</v>
      </c>
      <c r="E16" s="393" t="s">
        <v>52</v>
      </c>
      <c r="F16" s="393" t="s">
        <v>53</v>
      </c>
      <c r="G16" s="393" t="s">
        <v>54</v>
      </c>
      <c r="H16" s="394" t="s">
        <v>55</v>
      </c>
    </row>
    <row r="17" spans="1:8" ht="12.75">
      <c r="A17" s="416" t="s">
        <v>968</v>
      </c>
      <c r="B17" s="396"/>
      <c r="C17" s="396"/>
      <c r="D17" s="396"/>
      <c r="E17" s="396"/>
      <c r="F17" s="396"/>
      <c r="G17" s="396"/>
      <c r="H17" s="397"/>
    </row>
    <row r="18" spans="1:8" ht="75" customHeight="1">
      <c r="A18" s="411" t="s">
        <v>64</v>
      </c>
      <c r="B18" s="252">
        <v>5860.2</v>
      </c>
      <c r="C18" s="252">
        <v>26.1</v>
      </c>
      <c r="D18" s="252" t="s">
        <v>60</v>
      </c>
      <c r="E18" s="252" t="s">
        <v>60</v>
      </c>
      <c r="F18" s="252" t="s">
        <v>63</v>
      </c>
      <c r="G18" s="252">
        <v>1.8037</v>
      </c>
      <c r="H18" s="412" t="s">
        <v>58</v>
      </c>
    </row>
    <row r="19" spans="1:8" ht="38.25">
      <c r="A19" s="411" t="s">
        <v>56</v>
      </c>
      <c r="B19" s="252">
        <v>11569.8</v>
      </c>
      <c r="C19" s="252">
        <v>51.4</v>
      </c>
      <c r="D19" s="252">
        <v>131.5</v>
      </c>
      <c r="E19" s="252" t="s">
        <v>60</v>
      </c>
      <c r="F19" s="252" t="s">
        <v>62</v>
      </c>
      <c r="G19" s="252">
        <v>2.0542</v>
      </c>
      <c r="H19" s="412" t="s">
        <v>58</v>
      </c>
    </row>
    <row r="20" spans="1:8" ht="38.25">
      <c r="A20" s="411" t="s">
        <v>57</v>
      </c>
      <c r="B20" s="252">
        <v>1083.4</v>
      </c>
      <c r="C20" s="252">
        <v>4.8</v>
      </c>
      <c r="D20" s="252">
        <v>44.3</v>
      </c>
      <c r="E20" s="252" t="s">
        <v>60</v>
      </c>
      <c r="F20" s="252" t="s">
        <v>61</v>
      </c>
      <c r="G20" s="252">
        <v>0.6917</v>
      </c>
      <c r="H20" s="412" t="s">
        <v>58</v>
      </c>
    </row>
    <row r="21" spans="1:8" ht="12.75">
      <c r="A21" s="405" t="s">
        <v>943</v>
      </c>
      <c r="B21" s="408"/>
      <c r="C21" s="408"/>
      <c r="D21" s="408"/>
      <c r="E21" s="408"/>
      <c r="F21" s="408"/>
      <c r="G21" s="408"/>
      <c r="H21" s="410"/>
    </row>
    <row r="22" spans="1:8" ht="38.25">
      <c r="A22" s="411" t="s">
        <v>56</v>
      </c>
      <c r="B22" s="252">
        <v>104.8</v>
      </c>
      <c r="C22" s="252">
        <v>0.5</v>
      </c>
      <c r="D22" s="252">
        <v>1.6</v>
      </c>
      <c r="E22" s="252" t="s">
        <v>60</v>
      </c>
      <c r="F22" s="252" t="s">
        <v>62</v>
      </c>
      <c r="G22" s="252">
        <v>0.025</v>
      </c>
      <c r="H22" s="412" t="s">
        <v>58</v>
      </c>
    </row>
    <row r="23" spans="1:8" ht="12.75">
      <c r="A23" s="405" t="s">
        <v>59</v>
      </c>
      <c r="B23" s="408"/>
      <c r="C23" s="408"/>
      <c r="D23" s="408"/>
      <c r="E23" s="408"/>
      <c r="F23" s="408"/>
      <c r="G23" s="408"/>
      <c r="H23" s="410"/>
    </row>
    <row r="24" spans="1:8" ht="51">
      <c r="A24" s="411" t="s">
        <v>65</v>
      </c>
      <c r="B24" s="252">
        <v>548.4</v>
      </c>
      <c r="C24" s="252">
        <v>2.4</v>
      </c>
      <c r="D24" s="252" t="s">
        <v>60</v>
      </c>
      <c r="E24" s="252" t="s">
        <v>60</v>
      </c>
      <c r="F24" s="252" t="s">
        <v>63</v>
      </c>
      <c r="G24" s="252">
        <v>0.1882</v>
      </c>
      <c r="H24" s="412" t="s">
        <v>58</v>
      </c>
    </row>
    <row r="25" spans="1:8" ht="39" thickBot="1">
      <c r="A25" s="413" t="s">
        <v>56</v>
      </c>
      <c r="B25" s="414">
        <v>449</v>
      </c>
      <c r="C25" s="414">
        <v>2</v>
      </c>
      <c r="D25" s="414">
        <v>4</v>
      </c>
      <c r="E25" s="400" t="s">
        <v>60</v>
      </c>
      <c r="F25" s="400" t="s">
        <v>62</v>
      </c>
      <c r="G25" s="400">
        <v>0.0625</v>
      </c>
      <c r="H25" s="415" t="s">
        <v>58</v>
      </c>
    </row>
  </sheetData>
  <sheetProtection/>
  <mergeCells count="8">
    <mergeCell ref="E1:H1"/>
    <mergeCell ref="A14:H14"/>
    <mergeCell ref="A2:H2"/>
    <mergeCell ref="A3:H3"/>
    <mergeCell ref="A10:H10"/>
    <mergeCell ref="A11:H11"/>
    <mergeCell ref="A12:H12"/>
    <mergeCell ref="A13:H13"/>
  </mergeCells>
  <printOptions/>
  <pageMargins left="0.75" right="0.31" top="0.62" bottom="0.6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2"/>
  <sheetViews>
    <sheetView zoomScalePageLayoutView="0" workbookViewId="0" topLeftCell="A286">
      <selection activeCell="A1" sqref="A1:I317"/>
    </sheetView>
  </sheetViews>
  <sheetFormatPr defaultColWidth="9.140625" defaultRowHeight="24.75" customHeight="1"/>
  <cols>
    <col min="1" max="1" width="4.7109375" style="464" customWidth="1"/>
    <col min="2" max="2" width="26.7109375" style="554" customWidth="1"/>
    <col min="3" max="3" width="6.7109375" style="465" customWidth="1"/>
    <col min="4" max="4" width="15.7109375" style="466" customWidth="1"/>
    <col min="5" max="5" width="7.7109375" style="467" customWidth="1"/>
    <col min="6" max="7" width="5.7109375" style="466" customWidth="1"/>
    <col min="8" max="8" width="9.7109375" style="466" customWidth="1"/>
    <col min="9" max="9" width="7.7109375" style="466" customWidth="1"/>
    <col min="10" max="16384" width="9.140625" style="469" customWidth="1"/>
  </cols>
  <sheetData>
    <row r="1" spans="5:9" ht="90.75" customHeight="1">
      <c r="E1" s="951" t="s">
        <v>1260</v>
      </c>
      <c r="F1" s="952"/>
      <c r="G1" s="952"/>
      <c r="H1" s="952"/>
      <c r="I1" s="952"/>
    </row>
    <row r="2" spans="2:6" ht="12.75" customHeight="1">
      <c r="B2" t="s">
        <v>102</v>
      </c>
      <c r="F2" s="468" t="s">
        <v>682</v>
      </c>
    </row>
    <row r="3" spans="2:6" ht="12.75" customHeight="1">
      <c r="B3" t="s">
        <v>113</v>
      </c>
      <c r="F3" s="470" t="s">
        <v>35</v>
      </c>
    </row>
    <row r="4" spans="2:6" ht="12.75" customHeight="1">
      <c r="B4" t="s">
        <v>42</v>
      </c>
      <c r="F4" s="470" t="s">
        <v>684</v>
      </c>
    </row>
    <row r="5" spans="2:6" ht="12.75" customHeight="1">
      <c r="B5" t="s">
        <v>114</v>
      </c>
      <c r="F5" s="470" t="s">
        <v>932</v>
      </c>
    </row>
    <row r="6" spans="1:9" ht="15" customHeight="1">
      <c r="A6" s="959"/>
      <c r="B6" s="960"/>
      <c r="C6" s="960"/>
      <c r="D6" s="960"/>
      <c r="E6" s="960"/>
      <c r="F6" s="960"/>
      <c r="G6" s="960"/>
      <c r="H6" s="960"/>
      <c r="I6" s="960"/>
    </row>
    <row r="7" spans="1:9" ht="15" customHeight="1">
      <c r="A7" s="959" t="s">
        <v>685</v>
      </c>
      <c r="B7" s="960"/>
      <c r="C7" s="960"/>
      <c r="D7" s="960"/>
      <c r="E7" s="960"/>
      <c r="F7" s="960"/>
      <c r="G7" s="960"/>
      <c r="H7" s="960"/>
      <c r="I7" s="960"/>
    </row>
    <row r="8" spans="1:9" ht="15" customHeight="1">
      <c r="A8" s="956" t="s">
        <v>933</v>
      </c>
      <c r="B8" s="956"/>
      <c r="C8" s="956"/>
      <c r="D8" s="956"/>
      <c r="E8" s="956"/>
      <c r="F8" s="956"/>
      <c r="G8" s="956"/>
      <c r="H8" s="956"/>
      <c r="I8" s="956"/>
    </row>
    <row r="9" spans="1:9" ht="15" customHeight="1">
      <c r="A9" s="961" t="s">
        <v>934</v>
      </c>
      <c r="B9" s="962"/>
      <c r="C9" s="962"/>
      <c r="D9" s="962"/>
      <c r="E9" s="962"/>
      <c r="F9" s="962"/>
      <c r="G9" s="962"/>
      <c r="H9" s="962"/>
      <c r="I9" s="962"/>
    </row>
    <row r="10" spans="1:9" ht="15" customHeight="1">
      <c r="A10" s="956" t="s">
        <v>115</v>
      </c>
      <c r="B10" s="956"/>
      <c r="C10" s="956"/>
      <c r="D10" s="956"/>
      <c r="E10" s="956"/>
      <c r="F10" s="956"/>
      <c r="G10" s="956"/>
      <c r="H10" s="956"/>
      <c r="I10" s="956"/>
    </row>
    <row r="11" spans="1:9" ht="12" customHeight="1" thickBot="1">
      <c r="A11" s="957"/>
      <c r="B11" s="958"/>
      <c r="C11" s="958"/>
      <c r="D11" s="958"/>
      <c r="E11" s="958"/>
      <c r="F11" s="958"/>
      <c r="G11" s="958"/>
      <c r="H11" s="958"/>
      <c r="I11" s="958"/>
    </row>
    <row r="12" spans="1:14" s="476" customFormat="1" ht="75" customHeight="1" thickBot="1">
      <c r="A12" s="471" t="s">
        <v>688</v>
      </c>
      <c r="B12" s="472" t="s">
        <v>935</v>
      </c>
      <c r="C12" s="473" t="s">
        <v>936</v>
      </c>
      <c r="D12" s="472" t="s">
        <v>937</v>
      </c>
      <c r="E12" s="474" t="s">
        <v>938</v>
      </c>
      <c r="F12" s="472" t="s">
        <v>939</v>
      </c>
      <c r="G12" s="472" t="s">
        <v>940</v>
      </c>
      <c r="H12" s="472" t="s">
        <v>941</v>
      </c>
      <c r="I12" s="579" t="s">
        <v>942</v>
      </c>
      <c r="J12" s="475"/>
      <c r="K12" s="475"/>
      <c r="L12" s="475"/>
      <c r="M12" s="475"/>
      <c r="N12" s="475"/>
    </row>
    <row r="13" spans="1:9" ht="12.75" customHeight="1">
      <c r="A13" s="477"/>
      <c r="B13" s="478" t="s">
        <v>943</v>
      </c>
      <c r="C13" s="479"/>
      <c r="D13" s="480"/>
      <c r="E13" s="481"/>
      <c r="F13" s="480"/>
      <c r="G13" s="480"/>
      <c r="H13" s="480"/>
      <c r="I13" s="580"/>
    </row>
    <row r="14" spans="1:9" ht="12.75" customHeight="1">
      <c r="A14" s="482">
        <v>1</v>
      </c>
      <c r="B14" s="483" t="s">
        <v>944</v>
      </c>
      <c r="C14" s="484">
        <v>2008</v>
      </c>
      <c r="D14" s="485" t="s">
        <v>945</v>
      </c>
      <c r="E14" s="486">
        <v>9.87</v>
      </c>
      <c r="F14" s="485">
        <v>89</v>
      </c>
      <c r="G14" s="485">
        <v>4</v>
      </c>
      <c r="H14" s="485" t="s">
        <v>946</v>
      </c>
      <c r="I14" s="488">
        <v>5400</v>
      </c>
    </row>
    <row r="15" spans="1:9" ht="12.75" customHeight="1">
      <c r="A15" s="482">
        <v>2</v>
      </c>
      <c r="B15" s="483" t="s">
        <v>947</v>
      </c>
      <c r="C15" s="484">
        <v>1998</v>
      </c>
      <c r="D15" s="485" t="s">
        <v>945</v>
      </c>
      <c r="E15" s="486">
        <v>37.11</v>
      </c>
      <c r="F15" s="485">
        <v>57</v>
      </c>
      <c r="G15" s="485">
        <v>3.5</v>
      </c>
      <c r="H15" s="485" t="s">
        <v>946</v>
      </c>
      <c r="I15" s="488">
        <v>5400</v>
      </c>
    </row>
    <row r="16" spans="1:9" ht="12.75" customHeight="1" thickBot="1">
      <c r="A16" s="491"/>
      <c r="B16" s="492" t="s">
        <v>948</v>
      </c>
      <c r="C16" s="493"/>
      <c r="D16" s="494"/>
      <c r="E16" s="495">
        <f>SUM(E14:E15)</f>
        <v>46.98</v>
      </c>
      <c r="F16" s="494"/>
      <c r="G16" s="494"/>
      <c r="H16" s="494"/>
      <c r="I16" s="490"/>
    </row>
    <row r="17" spans="1:9" ht="12.75" customHeight="1" thickBot="1">
      <c r="A17" s="496"/>
      <c r="B17" s="497" t="s">
        <v>949</v>
      </c>
      <c r="C17" s="498"/>
      <c r="D17" s="499"/>
      <c r="E17" s="500"/>
      <c r="F17" s="499"/>
      <c r="G17" s="499"/>
      <c r="H17" s="499"/>
      <c r="I17" s="581"/>
    </row>
    <row r="18" spans="1:9" ht="24.75" customHeight="1">
      <c r="A18" s="501">
        <v>1</v>
      </c>
      <c r="B18" s="502" t="s">
        <v>950</v>
      </c>
      <c r="C18" s="503">
        <v>1980</v>
      </c>
      <c r="D18" s="480" t="s">
        <v>951</v>
      </c>
      <c r="E18" s="504">
        <v>25.65</v>
      </c>
      <c r="F18" s="505">
        <v>219</v>
      </c>
      <c r="G18" s="505">
        <v>6</v>
      </c>
      <c r="H18" s="505" t="s">
        <v>946</v>
      </c>
      <c r="I18" s="580">
        <v>5400</v>
      </c>
    </row>
    <row r="19" spans="1:9" ht="12.75" customHeight="1">
      <c r="A19" s="501">
        <v>2</v>
      </c>
      <c r="B19" s="506" t="s">
        <v>103</v>
      </c>
      <c r="C19" s="507">
        <v>2018</v>
      </c>
      <c r="D19" s="508" t="s">
        <v>951</v>
      </c>
      <c r="E19" s="509">
        <v>51.46</v>
      </c>
      <c r="F19" s="510">
        <v>89</v>
      </c>
      <c r="G19" s="510">
        <v>3.5</v>
      </c>
      <c r="H19" s="508" t="s">
        <v>946</v>
      </c>
      <c r="I19" s="562">
        <v>5400</v>
      </c>
    </row>
    <row r="20" spans="1:9" ht="12.75" customHeight="1">
      <c r="A20" s="501">
        <v>3</v>
      </c>
      <c r="B20" s="483" t="s">
        <v>104</v>
      </c>
      <c r="C20" s="484">
        <v>2015</v>
      </c>
      <c r="D20" s="487" t="s">
        <v>951</v>
      </c>
      <c r="E20" s="486">
        <v>90</v>
      </c>
      <c r="F20" s="485">
        <v>25</v>
      </c>
      <c r="G20" s="485">
        <v>2.5</v>
      </c>
      <c r="H20" s="511" t="s">
        <v>946</v>
      </c>
      <c r="I20" s="488">
        <v>5400</v>
      </c>
    </row>
    <row r="21" spans="1:9" ht="12.75" customHeight="1">
      <c r="A21" s="501">
        <v>4</v>
      </c>
      <c r="B21" s="483" t="s">
        <v>952</v>
      </c>
      <c r="C21" s="512">
        <v>1989</v>
      </c>
      <c r="D21" s="487" t="s">
        <v>951</v>
      </c>
      <c r="E21" s="513">
        <v>52.91</v>
      </c>
      <c r="F21" s="487">
        <v>159</v>
      </c>
      <c r="G21" s="487">
        <v>4.5</v>
      </c>
      <c r="H21" s="487" t="s">
        <v>946</v>
      </c>
      <c r="I21" s="488">
        <v>5400</v>
      </c>
    </row>
    <row r="22" spans="1:9" ht="12.75" customHeight="1">
      <c r="A22" s="501">
        <v>5</v>
      </c>
      <c r="B22" s="483" t="s">
        <v>953</v>
      </c>
      <c r="C22" s="512">
        <v>1989</v>
      </c>
      <c r="D22" s="487" t="s">
        <v>951</v>
      </c>
      <c r="E22" s="513">
        <v>1</v>
      </c>
      <c r="F22" s="487">
        <v>89</v>
      </c>
      <c r="G22" s="487">
        <v>3.5</v>
      </c>
      <c r="H22" s="487" t="s">
        <v>946</v>
      </c>
      <c r="I22" s="488">
        <v>5400</v>
      </c>
    </row>
    <row r="23" spans="1:9" ht="12.75" customHeight="1">
      <c r="A23" s="501">
        <v>6</v>
      </c>
      <c r="B23" s="483" t="s">
        <v>954</v>
      </c>
      <c r="C23" s="512">
        <v>1989</v>
      </c>
      <c r="D23" s="487" t="s">
        <v>951</v>
      </c>
      <c r="E23" s="513">
        <v>47.41</v>
      </c>
      <c r="F23" s="487">
        <v>114</v>
      </c>
      <c r="G23" s="487">
        <v>7</v>
      </c>
      <c r="H23" s="487" t="s">
        <v>946</v>
      </c>
      <c r="I23" s="488">
        <v>5400</v>
      </c>
    </row>
    <row r="24" spans="1:9" ht="12.75" customHeight="1">
      <c r="A24" s="501">
        <v>7</v>
      </c>
      <c r="B24" s="483" t="s">
        <v>955</v>
      </c>
      <c r="C24" s="512">
        <v>1970</v>
      </c>
      <c r="D24" s="487" t="s">
        <v>951</v>
      </c>
      <c r="E24" s="513">
        <v>18.81</v>
      </c>
      <c r="F24" s="487">
        <v>114</v>
      </c>
      <c r="G24" s="487">
        <v>7</v>
      </c>
      <c r="H24" s="487" t="s">
        <v>946</v>
      </c>
      <c r="I24" s="488">
        <v>5400</v>
      </c>
    </row>
    <row r="25" spans="1:9" ht="12.75" customHeight="1">
      <c r="A25" s="501">
        <v>8</v>
      </c>
      <c r="B25" s="483" t="s">
        <v>956</v>
      </c>
      <c r="C25" s="512">
        <v>1976</v>
      </c>
      <c r="D25" s="487" t="s">
        <v>951</v>
      </c>
      <c r="E25" s="513">
        <v>91.71</v>
      </c>
      <c r="F25" s="487">
        <v>114</v>
      </c>
      <c r="G25" s="487">
        <v>7</v>
      </c>
      <c r="H25" s="487" t="s">
        <v>946</v>
      </c>
      <c r="I25" s="488">
        <v>5400</v>
      </c>
    </row>
    <row r="26" spans="1:9" ht="12.75" customHeight="1">
      <c r="A26" s="501">
        <v>9</v>
      </c>
      <c r="B26" s="483" t="s">
        <v>957</v>
      </c>
      <c r="C26" s="512">
        <v>1976</v>
      </c>
      <c r="D26" s="487" t="s">
        <v>951</v>
      </c>
      <c r="E26" s="513">
        <v>1</v>
      </c>
      <c r="F26" s="487">
        <v>57</v>
      </c>
      <c r="G26" s="487">
        <v>3.5</v>
      </c>
      <c r="H26" s="487" t="s">
        <v>946</v>
      </c>
      <c r="I26" s="488">
        <v>5400</v>
      </c>
    </row>
    <row r="27" spans="1:9" ht="12.75" customHeight="1">
      <c r="A27" s="501">
        <v>10</v>
      </c>
      <c r="B27" s="483" t="s">
        <v>958</v>
      </c>
      <c r="C27" s="512">
        <v>2011</v>
      </c>
      <c r="D27" s="487" t="s">
        <v>951</v>
      </c>
      <c r="E27" s="513">
        <v>84.86</v>
      </c>
      <c r="F27" s="487">
        <v>76</v>
      </c>
      <c r="G27" s="487">
        <v>3.5</v>
      </c>
      <c r="H27" s="487" t="s">
        <v>959</v>
      </c>
      <c r="I27" s="488">
        <v>5400</v>
      </c>
    </row>
    <row r="28" spans="1:9" ht="12.75" customHeight="1">
      <c r="A28" s="501">
        <v>11</v>
      </c>
      <c r="B28" s="483" t="s">
        <v>960</v>
      </c>
      <c r="C28" s="512">
        <v>2001</v>
      </c>
      <c r="D28" s="487" t="s">
        <v>961</v>
      </c>
      <c r="E28" s="513">
        <v>50</v>
      </c>
      <c r="F28" s="487">
        <v>32</v>
      </c>
      <c r="G28" s="487">
        <v>3.2</v>
      </c>
      <c r="H28" s="487" t="s">
        <v>946</v>
      </c>
      <c r="I28" s="488">
        <v>5400</v>
      </c>
    </row>
    <row r="29" spans="1:9" ht="12.75" customHeight="1">
      <c r="A29" s="501">
        <v>12</v>
      </c>
      <c r="B29" s="483" t="s">
        <v>962</v>
      </c>
      <c r="C29" s="512">
        <v>1976</v>
      </c>
      <c r="D29" s="487" t="s">
        <v>951</v>
      </c>
      <c r="E29" s="513">
        <v>89.41</v>
      </c>
      <c r="F29" s="487">
        <v>76</v>
      </c>
      <c r="G29" s="487">
        <v>3.5</v>
      </c>
      <c r="H29" s="487" t="s">
        <v>946</v>
      </c>
      <c r="I29" s="488">
        <v>5400</v>
      </c>
    </row>
    <row r="30" spans="1:9" ht="12.75" customHeight="1">
      <c r="A30" s="501">
        <v>13</v>
      </c>
      <c r="B30" s="483" t="s">
        <v>116</v>
      </c>
      <c r="C30" s="512">
        <v>1976</v>
      </c>
      <c r="D30" s="487" t="s">
        <v>951</v>
      </c>
      <c r="E30" s="513">
        <v>3.2</v>
      </c>
      <c r="F30" s="487">
        <v>76</v>
      </c>
      <c r="G30" s="487">
        <v>3.5</v>
      </c>
      <c r="H30" s="487" t="s">
        <v>946</v>
      </c>
      <c r="I30" s="488">
        <v>5400</v>
      </c>
    </row>
    <row r="31" spans="1:9" ht="12.75" customHeight="1">
      <c r="A31" s="501">
        <v>14</v>
      </c>
      <c r="B31" s="483" t="s">
        <v>963</v>
      </c>
      <c r="C31" s="512">
        <v>1986</v>
      </c>
      <c r="D31" s="487" t="s">
        <v>951</v>
      </c>
      <c r="E31" s="513">
        <v>17.79</v>
      </c>
      <c r="F31" s="487">
        <v>57</v>
      </c>
      <c r="G31" s="487">
        <v>3.5</v>
      </c>
      <c r="H31" s="487" t="s">
        <v>946</v>
      </c>
      <c r="I31" s="488">
        <v>5400</v>
      </c>
    </row>
    <row r="32" spans="1:9" ht="12.75" customHeight="1">
      <c r="A32" s="501">
        <v>15</v>
      </c>
      <c r="B32" s="483" t="s">
        <v>964</v>
      </c>
      <c r="C32" s="512">
        <v>1986</v>
      </c>
      <c r="D32" s="487" t="s">
        <v>951</v>
      </c>
      <c r="E32" s="513">
        <v>133.99</v>
      </c>
      <c r="F32" s="487">
        <v>89</v>
      </c>
      <c r="G32" s="487">
        <v>3.5</v>
      </c>
      <c r="H32" s="487" t="s">
        <v>946</v>
      </c>
      <c r="I32" s="488">
        <v>5400</v>
      </c>
    </row>
    <row r="33" spans="1:9" ht="12.75" customHeight="1">
      <c r="A33" s="501">
        <v>16</v>
      </c>
      <c r="B33" s="483" t="s">
        <v>965</v>
      </c>
      <c r="C33" s="512">
        <v>1993</v>
      </c>
      <c r="D33" s="487" t="s">
        <v>951</v>
      </c>
      <c r="E33" s="513">
        <v>2.22</v>
      </c>
      <c r="F33" s="487">
        <v>76</v>
      </c>
      <c r="G33" s="487">
        <v>3.5</v>
      </c>
      <c r="H33" s="487" t="s">
        <v>946</v>
      </c>
      <c r="I33" s="488">
        <v>5400</v>
      </c>
    </row>
    <row r="34" spans="1:9" ht="24.75" customHeight="1" thickBot="1">
      <c r="A34" s="501">
        <v>17</v>
      </c>
      <c r="B34" s="514" t="s">
        <v>966</v>
      </c>
      <c r="C34" s="515">
        <v>1993</v>
      </c>
      <c r="D34" s="489" t="s">
        <v>951</v>
      </c>
      <c r="E34" s="516">
        <v>54.5</v>
      </c>
      <c r="F34" s="489">
        <v>76</v>
      </c>
      <c r="G34" s="489">
        <v>3.5</v>
      </c>
      <c r="H34" s="489" t="s">
        <v>946</v>
      </c>
      <c r="I34" s="490">
        <v>5400</v>
      </c>
    </row>
    <row r="35" spans="1:9" ht="15" customHeight="1" thickBot="1">
      <c r="A35" s="517"/>
      <c r="B35" s="497" t="s">
        <v>967</v>
      </c>
      <c r="C35" s="518"/>
      <c r="D35" s="519"/>
      <c r="E35" s="520">
        <f>SUM(E18:E34)</f>
        <v>815.92</v>
      </c>
      <c r="F35" s="519"/>
      <c r="G35" s="519"/>
      <c r="H35" s="519"/>
      <c r="I35" s="581"/>
    </row>
    <row r="36" spans="1:9" ht="24.75" customHeight="1">
      <c r="A36" s="477"/>
      <c r="B36" s="478" t="s">
        <v>968</v>
      </c>
      <c r="C36" s="479"/>
      <c r="D36" s="480"/>
      <c r="E36" s="481"/>
      <c r="F36" s="480"/>
      <c r="G36" s="480"/>
      <c r="H36" s="480"/>
      <c r="I36" s="580"/>
    </row>
    <row r="37" spans="1:9" ht="12.75" customHeight="1">
      <c r="A37" s="521">
        <v>1</v>
      </c>
      <c r="B37" s="483" t="s">
        <v>969</v>
      </c>
      <c r="C37" s="512">
        <v>2013</v>
      </c>
      <c r="D37" s="487" t="s">
        <v>951</v>
      </c>
      <c r="E37" s="513">
        <v>4.27</v>
      </c>
      <c r="F37" s="487">
        <v>325</v>
      </c>
      <c r="G37" s="487">
        <v>8</v>
      </c>
      <c r="H37" s="487" t="s">
        <v>970</v>
      </c>
      <c r="I37" s="488">
        <v>8760</v>
      </c>
    </row>
    <row r="38" spans="1:9" ht="12.75" customHeight="1">
      <c r="A38" s="521">
        <v>2</v>
      </c>
      <c r="B38" s="483" t="s">
        <v>971</v>
      </c>
      <c r="C38" s="512">
        <v>2013</v>
      </c>
      <c r="D38" s="487" t="s">
        <v>951</v>
      </c>
      <c r="E38" s="513">
        <v>8.51</v>
      </c>
      <c r="F38" s="487">
        <v>325</v>
      </c>
      <c r="G38" s="487">
        <v>8</v>
      </c>
      <c r="H38" s="487" t="s">
        <v>970</v>
      </c>
      <c r="I38" s="488">
        <v>8760</v>
      </c>
    </row>
    <row r="39" spans="1:9" ht="12.75" customHeight="1">
      <c r="A39" s="521">
        <v>3</v>
      </c>
      <c r="B39" s="483" t="s">
        <v>972</v>
      </c>
      <c r="C39" s="512">
        <v>1981</v>
      </c>
      <c r="D39" s="487" t="s">
        <v>951</v>
      </c>
      <c r="E39" s="513">
        <v>37.66</v>
      </c>
      <c r="F39" s="487">
        <v>273</v>
      </c>
      <c r="G39" s="487">
        <v>7</v>
      </c>
      <c r="H39" s="487" t="s">
        <v>946</v>
      </c>
      <c r="I39" s="488">
        <v>8760</v>
      </c>
    </row>
    <row r="40" spans="1:9" ht="12.75" customHeight="1">
      <c r="A40" s="521">
        <v>4</v>
      </c>
      <c r="B40" s="483" t="s">
        <v>973</v>
      </c>
      <c r="C40" s="512">
        <v>1980</v>
      </c>
      <c r="D40" s="487" t="s">
        <v>951</v>
      </c>
      <c r="E40" s="513">
        <v>22.36</v>
      </c>
      <c r="F40" s="487">
        <v>57</v>
      </c>
      <c r="G40" s="487">
        <v>3.5</v>
      </c>
      <c r="H40" s="487" t="s">
        <v>946</v>
      </c>
      <c r="I40" s="488">
        <v>5832</v>
      </c>
    </row>
    <row r="41" spans="1:9" ht="12.75" customHeight="1">
      <c r="A41" s="521">
        <v>5</v>
      </c>
      <c r="B41" s="483" t="s">
        <v>974</v>
      </c>
      <c r="C41" s="512">
        <v>2015</v>
      </c>
      <c r="D41" s="487" t="s">
        <v>951</v>
      </c>
      <c r="E41" s="513">
        <v>11.41</v>
      </c>
      <c r="F41" s="487">
        <v>108</v>
      </c>
      <c r="G41" s="487">
        <v>4</v>
      </c>
      <c r="H41" s="487" t="s">
        <v>975</v>
      </c>
      <c r="I41" s="488">
        <v>8760</v>
      </c>
    </row>
    <row r="42" spans="1:9" s="522" customFormat="1" ht="12.75" customHeight="1">
      <c r="A42" s="521">
        <v>6</v>
      </c>
      <c r="B42" s="483" t="s">
        <v>976</v>
      </c>
      <c r="C42" s="512">
        <v>2010</v>
      </c>
      <c r="D42" s="487" t="s">
        <v>951</v>
      </c>
      <c r="E42" s="513">
        <v>60.31</v>
      </c>
      <c r="F42" s="487">
        <v>219</v>
      </c>
      <c r="G42" s="487">
        <v>6</v>
      </c>
      <c r="H42" s="487" t="s">
        <v>975</v>
      </c>
      <c r="I42" s="488">
        <v>8760</v>
      </c>
    </row>
    <row r="43" spans="1:9" ht="12.75" customHeight="1">
      <c r="A43" s="521">
        <v>7</v>
      </c>
      <c r="B43" s="483" t="s">
        <v>977</v>
      </c>
      <c r="C43" s="512">
        <v>1980</v>
      </c>
      <c r="D43" s="487" t="s">
        <v>951</v>
      </c>
      <c r="E43" s="513">
        <v>13.58</v>
      </c>
      <c r="F43" s="487">
        <v>76</v>
      </c>
      <c r="G43" s="487">
        <v>3.5</v>
      </c>
      <c r="H43" s="487" t="s">
        <v>946</v>
      </c>
      <c r="I43" s="488">
        <v>8760</v>
      </c>
    </row>
    <row r="44" spans="1:9" ht="12.75" customHeight="1">
      <c r="A44" s="521">
        <v>8</v>
      </c>
      <c r="B44" s="483" t="s">
        <v>978</v>
      </c>
      <c r="C44" s="512">
        <v>1980</v>
      </c>
      <c r="D44" s="487" t="s">
        <v>951</v>
      </c>
      <c r="E44" s="513">
        <v>58.09</v>
      </c>
      <c r="F44" s="487">
        <v>219</v>
      </c>
      <c r="G44" s="487">
        <v>6</v>
      </c>
      <c r="H44" s="487" t="s">
        <v>946</v>
      </c>
      <c r="I44" s="488">
        <v>8760</v>
      </c>
    </row>
    <row r="45" spans="1:9" ht="12.75" customHeight="1">
      <c r="A45" s="521">
        <v>9</v>
      </c>
      <c r="B45" s="483" t="s">
        <v>979</v>
      </c>
      <c r="C45" s="512">
        <v>1980</v>
      </c>
      <c r="D45" s="487" t="s">
        <v>951</v>
      </c>
      <c r="E45" s="513">
        <v>99.97</v>
      </c>
      <c r="F45" s="487">
        <v>219</v>
      </c>
      <c r="G45" s="487">
        <v>6</v>
      </c>
      <c r="H45" s="487" t="s">
        <v>946</v>
      </c>
      <c r="I45" s="488">
        <v>8760</v>
      </c>
    </row>
    <row r="46" spans="1:9" ht="12.75" customHeight="1">
      <c r="A46" s="521">
        <v>10</v>
      </c>
      <c r="B46" s="483" t="s">
        <v>980</v>
      </c>
      <c r="C46" s="512">
        <v>1990</v>
      </c>
      <c r="D46" s="487" t="s">
        <v>951</v>
      </c>
      <c r="E46" s="513">
        <v>7.84</v>
      </c>
      <c r="F46" s="487">
        <v>57</v>
      </c>
      <c r="G46" s="487">
        <v>3.5</v>
      </c>
      <c r="H46" s="487" t="s">
        <v>946</v>
      </c>
      <c r="I46" s="488">
        <v>8760</v>
      </c>
    </row>
    <row r="47" spans="1:9" ht="12.75" customHeight="1">
      <c r="A47" s="521">
        <v>11</v>
      </c>
      <c r="B47" s="483" t="s">
        <v>981</v>
      </c>
      <c r="C47" s="512">
        <v>2002</v>
      </c>
      <c r="D47" s="487" t="s">
        <v>951</v>
      </c>
      <c r="E47" s="513">
        <v>48.63</v>
      </c>
      <c r="F47" s="487">
        <v>219</v>
      </c>
      <c r="G47" s="487">
        <v>6</v>
      </c>
      <c r="H47" s="487" t="s">
        <v>946</v>
      </c>
      <c r="I47" s="488">
        <v>8760</v>
      </c>
    </row>
    <row r="48" spans="1:9" s="464" customFormat="1" ht="12.75" customHeight="1">
      <c r="A48" s="521">
        <v>12</v>
      </c>
      <c r="B48" s="483" t="s">
        <v>982</v>
      </c>
      <c r="C48" s="512">
        <v>2014</v>
      </c>
      <c r="D48" s="487" t="s">
        <v>951</v>
      </c>
      <c r="E48" s="513">
        <v>46.67</v>
      </c>
      <c r="F48" s="487">
        <v>57</v>
      </c>
      <c r="G48" s="487">
        <v>3.5</v>
      </c>
      <c r="H48" s="487" t="s">
        <v>946</v>
      </c>
      <c r="I48" s="488">
        <v>8760</v>
      </c>
    </row>
    <row r="49" spans="1:9" s="464" customFormat="1" ht="12.75" customHeight="1">
      <c r="A49" s="521">
        <v>13</v>
      </c>
      <c r="B49" s="483" t="s">
        <v>983</v>
      </c>
      <c r="C49" s="512">
        <v>1998</v>
      </c>
      <c r="D49" s="487" t="s">
        <v>951</v>
      </c>
      <c r="E49" s="513">
        <v>91.1</v>
      </c>
      <c r="F49" s="487">
        <v>114</v>
      </c>
      <c r="G49" s="487">
        <v>7</v>
      </c>
      <c r="H49" s="487" t="s">
        <v>946</v>
      </c>
      <c r="I49" s="488">
        <v>8760</v>
      </c>
    </row>
    <row r="50" spans="1:9" ht="12.75" customHeight="1">
      <c r="A50" s="521">
        <v>14</v>
      </c>
      <c r="B50" s="483" t="s">
        <v>984</v>
      </c>
      <c r="C50" s="512">
        <v>2002</v>
      </c>
      <c r="D50" s="487" t="s">
        <v>951</v>
      </c>
      <c r="E50" s="513">
        <v>29.41</v>
      </c>
      <c r="F50" s="487">
        <v>114</v>
      </c>
      <c r="G50" s="487">
        <v>7</v>
      </c>
      <c r="H50" s="487" t="s">
        <v>946</v>
      </c>
      <c r="I50" s="488">
        <v>8760</v>
      </c>
    </row>
    <row r="51" spans="1:9" ht="12.75" customHeight="1">
      <c r="A51" s="521">
        <v>15</v>
      </c>
      <c r="B51" s="483" t="s">
        <v>985</v>
      </c>
      <c r="C51" s="512">
        <v>1998</v>
      </c>
      <c r="D51" s="487" t="s">
        <v>951</v>
      </c>
      <c r="E51" s="513">
        <v>6.96</v>
      </c>
      <c r="F51" s="487">
        <v>89</v>
      </c>
      <c r="G51" s="487">
        <v>3.5</v>
      </c>
      <c r="H51" s="487" t="s">
        <v>946</v>
      </c>
      <c r="I51" s="488">
        <v>8760</v>
      </c>
    </row>
    <row r="52" spans="1:9" ht="12.75" customHeight="1">
      <c r="A52" s="521">
        <v>16</v>
      </c>
      <c r="B52" s="483" t="s">
        <v>986</v>
      </c>
      <c r="C52" s="512">
        <v>1996</v>
      </c>
      <c r="D52" s="487" t="s">
        <v>951</v>
      </c>
      <c r="E52" s="513">
        <v>53.02</v>
      </c>
      <c r="F52" s="487">
        <v>89</v>
      </c>
      <c r="G52" s="487">
        <v>3.5</v>
      </c>
      <c r="H52" s="487" t="s">
        <v>946</v>
      </c>
      <c r="I52" s="488">
        <v>8760</v>
      </c>
    </row>
    <row r="53" spans="1:9" ht="12.75" customHeight="1">
      <c r="A53" s="521">
        <v>17</v>
      </c>
      <c r="B53" s="483" t="s">
        <v>987</v>
      </c>
      <c r="C53" s="512">
        <v>1996</v>
      </c>
      <c r="D53" s="487" t="s">
        <v>951</v>
      </c>
      <c r="E53" s="513">
        <v>61.79</v>
      </c>
      <c r="F53" s="487">
        <v>57</v>
      </c>
      <c r="G53" s="487">
        <v>3.5</v>
      </c>
      <c r="H53" s="487" t="s">
        <v>946</v>
      </c>
      <c r="I53" s="488">
        <v>8760</v>
      </c>
    </row>
    <row r="54" spans="1:9" ht="12.75" customHeight="1">
      <c r="A54" s="521">
        <v>18</v>
      </c>
      <c r="B54" s="483" t="s">
        <v>988</v>
      </c>
      <c r="C54" s="512">
        <v>1980</v>
      </c>
      <c r="D54" s="487" t="s">
        <v>951</v>
      </c>
      <c r="E54" s="513">
        <v>96.95</v>
      </c>
      <c r="F54" s="487">
        <v>133</v>
      </c>
      <c r="G54" s="487">
        <v>4</v>
      </c>
      <c r="H54" s="487" t="s">
        <v>946</v>
      </c>
      <c r="I54" s="488">
        <v>8760</v>
      </c>
    </row>
    <row r="55" spans="1:9" ht="12.75" customHeight="1">
      <c r="A55" s="521">
        <v>19</v>
      </c>
      <c r="B55" s="483" t="s">
        <v>989</v>
      </c>
      <c r="C55" s="512">
        <v>1990</v>
      </c>
      <c r="D55" s="487" t="s">
        <v>951</v>
      </c>
      <c r="E55" s="513">
        <v>7.81</v>
      </c>
      <c r="F55" s="487">
        <v>57</v>
      </c>
      <c r="G55" s="487">
        <v>3.5</v>
      </c>
      <c r="H55" s="487" t="s">
        <v>946</v>
      </c>
      <c r="I55" s="488">
        <v>5832</v>
      </c>
    </row>
    <row r="56" spans="1:9" ht="12.75" customHeight="1">
      <c r="A56" s="521">
        <v>20</v>
      </c>
      <c r="B56" s="483" t="s">
        <v>990</v>
      </c>
      <c r="C56" s="512">
        <v>1996</v>
      </c>
      <c r="D56" s="487" t="s">
        <v>951</v>
      </c>
      <c r="E56" s="513">
        <v>85.9</v>
      </c>
      <c r="F56" s="487">
        <v>114</v>
      </c>
      <c r="G56" s="487">
        <v>7</v>
      </c>
      <c r="H56" s="487" t="s">
        <v>946</v>
      </c>
      <c r="I56" s="488">
        <v>8760</v>
      </c>
    </row>
    <row r="57" spans="1:9" ht="12.75" customHeight="1">
      <c r="A57" s="521">
        <v>21</v>
      </c>
      <c r="B57" s="483" t="s">
        <v>991</v>
      </c>
      <c r="C57" s="512">
        <v>2012</v>
      </c>
      <c r="D57" s="487" t="s">
        <v>951</v>
      </c>
      <c r="E57" s="513">
        <v>50.21</v>
      </c>
      <c r="F57" s="487">
        <v>89</v>
      </c>
      <c r="G57" s="487">
        <v>3.5</v>
      </c>
      <c r="H57" s="487" t="s">
        <v>992</v>
      </c>
      <c r="I57" s="488">
        <v>8760</v>
      </c>
    </row>
    <row r="58" spans="1:9" ht="12.75" customHeight="1">
      <c r="A58" s="521">
        <v>22</v>
      </c>
      <c r="B58" s="483" t="s">
        <v>993</v>
      </c>
      <c r="C58" s="512">
        <v>2012</v>
      </c>
      <c r="D58" s="487" t="s">
        <v>951</v>
      </c>
      <c r="E58" s="513">
        <v>17.5</v>
      </c>
      <c r="F58" s="487">
        <v>40</v>
      </c>
      <c r="G58" s="487">
        <v>3.5</v>
      </c>
      <c r="H58" s="487" t="s">
        <v>992</v>
      </c>
      <c r="I58" s="488">
        <v>8760</v>
      </c>
    </row>
    <row r="59" spans="1:9" ht="12.75" customHeight="1">
      <c r="A59" s="521">
        <v>23</v>
      </c>
      <c r="B59" s="483" t="s">
        <v>994</v>
      </c>
      <c r="C59" s="512">
        <v>2012</v>
      </c>
      <c r="D59" s="487" t="s">
        <v>951</v>
      </c>
      <c r="E59" s="513">
        <v>43.3</v>
      </c>
      <c r="F59" s="487">
        <v>89</v>
      </c>
      <c r="G59" s="487">
        <v>3.5</v>
      </c>
      <c r="H59" s="487" t="s">
        <v>992</v>
      </c>
      <c r="I59" s="488">
        <v>8760</v>
      </c>
    </row>
    <row r="60" spans="1:9" ht="12.75" customHeight="1">
      <c r="A60" s="521">
        <v>24</v>
      </c>
      <c r="B60" s="483" t="s">
        <v>995</v>
      </c>
      <c r="C60" s="512">
        <v>2012</v>
      </c>
      <c r="D60" s="487" t="s">
        <v>951</v>
      </c>
      <c r="E60" s="513">
        <v>21.29</v>
      </c>
      <c r="F60" s="487">
        <v>40</v>
      </c>
      <c r="G60" s="487">
        <v>3.5</v>
      </c>
      <c r="H60" s="487" t="s">
        <v>992</v>
      </c>
      <c r="I60" s="488">
        <v>8760</v>
      </c>
    </row>
    <row r="61" spans="1:9" ht="12.75" customHeight="1">
      <c r="A61" s="521">
        <v>25</v>
      </c>
      <c r="B61" s="483" t="s">
        <v>996</v>
      </c>
      <c r="C61" s="512">
        <v>2012</v>
      </c>
      <c r="D61" s="487" t="s">
        <v>951</v>
      </c>
      <c r="E61" s="513">
        <v>6.75</v>
      </c>
      <c r="F61" s="487">
        <v>40</v>
      </c>
      <c r="G61" s="487">
        <v>3.5</v>
      </c>
      <c r="H61" s="487" t="s">
        <v>992</v>
      </c>
      <c r="I61" s="488">
        <v>8760</v>
      </c>
    </row>
    <row r="62" spans="1:9" ht="12.75" customHeight="1">
      <c r="A62" s="521">
        <v>26</v>
      </c>
      <c r="B62" s="483" t="s">
        <v>997</v>
      </c>
      <c r="C62" s="512">
        <v>2012</v>
      </c>
      <c r="D62" s="487" t="s">
        <v>951</v>
      </c>
      <c r="E62" s="513">
        <v>6.11</v>
      </c>
      <c r="F62" s="487">
        <v>40</v>
      </c>
      <c r="G62" s="487">
        <v>3.5</v>
      </c>
      <c r="H62" s="487" t="s">
        <v>992</v>
      </c>
      <c r="I62" s="488">
        <v>8760</v>
      </c>
    </row>
    <row r="63" spans="1:9" ht="12.75" customHeight="1">
      <c r="A63" s="521">
        <v>27</v>
      </c>
      <c r="B63" s="483" t="s">
        <v>998</v>
      </c>
      <c r="C63" s="512">
        <v>2012</v>
      </c>
      <c r="D63" s="487" t="s">
        <v>951</v>
      </c>
      <c r="E63" s="513">
        <v>40.13</v>
      </c>
      <c r="F63" s="487">
        <v>76</v>
      </c>
      <c r="G63" s="487">
        <v>3.5</v>
      </c>
      <c r="H63" s="487" t="s">
        <v>992</v>
      </c>
      <c r="I63" s="488">
        <v>8760</v>
      </c>
    </row>
    <row r="64" spans="1:9" ht="12.75" customHeight="1">
      <c r="A64" s="521">
        <v>28</v>
      </c>
      <c r="B64" s="483" t="s">
        <v>999</v>
      </c>
      <c r="C64" s="512">
        <v>2012</v>
      </c>
      <c r="D64" s="487" t="s">
        <v>951</v>
      </c>
      <c r="E64" s="513">
        <v>12.42</v>
      </c>
      <c r="F64" s="487">
        <v>40</v>
      </c>
      <c r="G64" s="487">
        <v>3.5</v>
      </c>
      <c r="H64" s="487" t="s">
        <v>992</v>
      </c>
      <c r="I64" s="488">
        <v>8760</v>
      </c>
    </row>
    <row r="65" spans="1:9" ht="12.75" customHeight="1">
      <c r="A65" s="521">
        <v>29</v>
      </c>
      <c r="B65" s="483" t="s">
        <v>1000</v>
      </c>
      <c r="C65" s="512">
        <v>2012</v>
      </c>
      <c r="D65" s="487" t="s">
        <v>951</v>
      </c>
      <c r="E65" s="513">
        <v>33.64</v>
      </c>
      <c r="F65" s="487">
        <v>57</v>
      </c>
      <c r="G65" s="487">
        <v>3.5</v>
      </c>
      <c r="H65" s="487" t="s">
        <v>992</v>
      </c>
      <c r="I65" s="488">
        <v>8760</v>
      </c>
    </row>
    <row r="66" spans="1:9" ht="12.75" customHeight="1">
      <c r="A66" s="521">
        <v>30</v>
      </c>
      <c r="B66" s="483" t="s">
        <v>1001</v>
      </c>
      <c r="C66" s="512">
        <v>2012</v>
      </c>
      <c r="D66" s="487" t="s">
        <v>951</v>
      </c>
      <c r="E66" s="513">
        <v>12.09</v>
      </c>
      <c r="F66" s="487">
        <v>40</v>
      </c>
      <c r="G66" s="487">
        <v>3.5</v>
      </c>
      <c r="H66" s="487" t="s">
        <v>992</v>
      </c>
      <c r="I66" s="488">
        <v>8760</v>
      </c>
    </row>
    <row r="67" spans="1:9" ht="12.75" customHeight="1">
      <c r="A67" s="521">
        <v>31</v>
      </c>
      <c r="B67" s="483" t="s">
        <v>1002</v>
      </c>
      <c r="C67" s="512">
        <v>2012</v>
      </c>
      <c r="D67" s="487" t="s">
        <v>951</v>
      </c>
      <c r="E67" s="513">
        <v>39.22</v>
      </c>
      <c r="F67" s="487">
        <v>40</v>
      </c>
      <c r="G67" s="487">
        <v>3.5</v>
      </c>
      <c r="H67" s="487" t="s">
        <v>992</v>
      </c>
      <c r="I67" s="488">
        <v>8760</v>
      </c>
    </row>
    <row r="68" spans="1:9" ht="12.75" customHeight="1">
      <c r="A68" s="521">
        <v>32</v>
      </c>
      <c r="B68" s="483" t="s">
        <v>1003</v>
      </c>
      <c r="C68" s="512">
        <v>2011</v>
      </c>
      <c r="D68" s="487" t="s">
        <v>951</v>
      </c>
      <c r="E68" s="513">
        <v>11.81</v>
      </c>
      <c r="F68" s="487">
        <v>108</v>
      </c>
      <c r="G68" s="487">
        <v>4</v>
      </c>
      <c r="H68" s="487" t="s">
        <v>992</v>
      </c>
      <c r="I68" s="488">
        <v>8760</v>
      </c>
    </row>
    <row r="69" spans="1:9" ht="12.75" customHeight="1">
      <c r="A69" s="521">
        <v>33</v>
      </c>
      <c r="B69" s="483" t="s">
        <v>1004</v>
      </c>
      <c r="C69" s="512">
        <v>2011</v>
      </c>
      <c r="D69" s="487" t="s">
        <v>951</v>
      </c>
      <c r="E69" s="513">
        <v>4.2</v>
      </c>
      <c r="F69" s="487">
        <v>57</v>
      </c>
      <c r="G69" s="487">
        <v>3.5</v>
      </c>
      <c r="H69" s="487" t="s">
        <v>992</v>
      </c>
      <c r="I69" s="488">
        <v>5832</v>
      </c>
    </row>
    <row r="70" spans="1:9" s="464" customFormat="1" ht="12.75" customHeight="1">
      <c r="A70" s="521">
        <v>34</v>
      </c>
      <c r="B70" s="483" t="s">
        <v>1005</v>
      </c>
      <c r="C70" s="512">
        <v>2011</v>
      </c>
      <c r="D70" s="487" t="s">
        <v>951</v>
      </c>
      <c r="E70" s="513">
        <v>68.39</v>
      </c>
      <c r="F70" s="487">
        <v>133</v>
      </c>
      <c r="G70" s="487">
        <v>4</v>
      </c>
      <c r="H70" s="487" t="s">
        <v>992</v>
      </c>
      <c r="I70" s="488">
        <v>8760</v>
      </c>
    </row>
    <row r="71" spans="1:9" ht="12.75" customHeight="1">
      <c r="A71" s="521">
        <v>35</v>
      </c>
      <c r="B71" s="483" t="s">
        <v>1006</v>
      </c>
      <c r="C71" s="512">
        <v>2011</v>
      </c>
      <c r="D71" s="487" t="s">
        <v>951</v>
      </c>
      <c r="E71" s="513">
        <v>84.58</v>
      </c>
      <c r="F71" s="487">
        <v>57</v>
      </c>
      <c r="G71" s="487">
        <v>3.5</v>
      </c>
      <c r="H71" s="487" t="s">
        <v>992</v>
      </c>
      <c r="I71" s="488">
        <v>8760</v>
      </c>
    </row>
    <row r="72" spans="1:9" ht="12.75" customHeight="1">
      <c r="A72" s="521">
        <v>36</v>
      </c>
      <c r="B72" s="483" t="s">
        <v>1007</v>
      </c>
      <c r="C72" s="512">
        <v>2011</v>
      </c>
      <c r="D72" s="487" t="s">
        <v>951</v>
      </c>
      <c r="E72" s="513">
        <v>20.35</v>
      </c>
      <c r="F72" s="487">
        <v>159</v>
      </c>
      <c r="G72" s="487">
        <v>4.5</v>
      </c>
      <c r="H72" s="487" t="s">
        <v>992</v>
      </c>
      <c r="I72" s="488">
        <v>8760</v>
      </c>
    </row>
    <row r="73" spans="1:9" ht="12.75" customHeight="1">
      <c r="A73" s="521">
        <v>37</v>
      </c>
      <c r="B73" s="483" t="s">
        <v>1008</v>
      </c>
      <c r="C73" s="512">
        <v>2009</v>
      </c>
      <c r="D73" s="487" t="s">
        <v>951</v>
      </c>
      <c r="E73" s="513">
        <v>14.79</v>
      </c>
      <c r="F73" s="487">
        <v>57</v>
      </c>
      <c r="G73" s="487">
        <v>3.5</v>
      </c>
      <c r="H73" s="487" t="s">
        <v>970</v>
      </c>
      <c r="I73" s="488">
        <v>5832</v>
      </c>
    </row>
    <row r="74" spans="1:9" ht="12.75" customHeight="1">
      <c r="A74" s="521">
        <v>38</v>
      </c>
      <c r="B74" s="483" t="s">
        <v>1009</v>
      </c>
      <c r="C74" s="512">
        <v>2011</v>
      </c>
      <c r="D74" s="487" t="s">
        <v>951</v>
      </c>
      <c r="E74" s="513">
        <v>98.37</v>
      </c>
      <c r="F74" s="487">
        <v>159</v>
      </c>
      <c r="G74" s="487">
        <v>4.5</v>
      </c>
      <c r="H74" s="487" t="s">
        <v>992</v>
      </c>
      <c r="I74" s="488">
        <v>8760</v>
      </c>
    </row>
    <row r="75" spans="1:9" ht="12.75" customHeight="1">
      <c r="A75" s="521">
        <v>39</v>
      </c>
      <c r="B75" s="483" t="s">
        <v>1010</v>
      </c>
      <c r="C75" s="512">
        <v>2011</v>
      </c>
      <c r="D75" s="487" t="s">
        <v>951</v>
      </c>
      <c r="E75" s="513">
        <v>16.82</v>
      </c>
      <c r="F75" s="487">
        <v>108</v>
      </c>
      <c r="G75" s="487">
        <v>4</v>
      </c>
      <c r="H75" s="487" t="s">
        <v>992</v>
      </c>
      <c r="I75" s="488">
        <v>8760</v>
      </c>
    </row>
    <row r="76" spans="1:9" ht="12.75" customHeight="1">
      <c r="A76" s="521">
        <v>40</v>
      </c>
      <c r="B76" s="483" t="s">
        <v>1011</v>
      </c>
      <c r="C76" s="512">
        <v>2011</v>
      </c>
      <c r="D76" s="487" t="s">
        <v>951</v>
      </c>
      <c r="E76" s="513">
        <v>7.91</v>
      </c>
      <c r="F76" s="487">
        <v>89</v>
      </c>
      <c r="G76" s="487">
        <v>3.5</v>
      </c>
      <c r="H76" s="487" t="s">
        <v>992</v>
      </c>
      <c r="I76" s="488">
        <v>8760</v>
      </c>
    </row>
    <row r="77" spans="1:9" ht="12.75" customHeight="1">
      <c r="A77" s="521">
        <v>41</v>
      </c>
      <c r="B77" s="483" t="s">
        <v>1012</v>
      </c>
      <c r="C77" s="512">
        <v>2011</v>
      </c>
      <c r="D77" s="487" t="s">
        <v>951</v>
      </c>
      <c r="E77" s="513">
        <v>7.21</v>
      </c>
      <c r="F77" s="487">
        <v>40</v>
      </c>
      <c r="G77" s="487">
        <v>6.7</v>
      </c>
      <c r="H77" s="487" t="s">
        <v>992</v>
      </c>
      <c r="I77" s="488">
        <v>8760</v>
      </c>
    </row>
    <row r="78" spans="1:9" ht="12.75" customHeight="1">
      <c r="A78" s="521">
        <v>42</v>
      </c>
      <c r="B78" s="483" t="s">
        <v>1013</v>
      </c>
      <c r="C78" s="512">
        <v>2011</v>
      </c>
      <c r="D78" s="487" t="s">
        <v>951</v>
      </c>
      <c r="E78" s="513">
        <v>33.36</v>
      </c>
      <c r="F78" s="487">
        <v>108</v>
      </c>
      <c r="G78" s="487">
        <v>4</v>
      </c>
      <c r="H78" s="487" t="s">
        <v>992</v>
      </c>
      <c r="I78" s="488">
        <v>8760</v>
      </c>
    </row>
    <row r="79" spans="1:9" ht="12.75" customHeight="1">
      <c r="A79" s="521">
        <v>43</v>
      </c>
      <c r="B79" s="483" t="s">
        <v>1014</v>
      </c>
      <c r="C79" s="512">
        <v>2011</v>
      </c>
      <c r="D79" s="487" t="s">
        <v>951</v>
      </c>
      <c r="E79" s="513">
        <v>18.04</v>
      </c>
      <c r="F79" s="487">
        <v>57</v>
      </c>
      <c r="G79" s="487">
        <v>3.5</v>
      </c>
      <c r="H79" s="487" t="s">
        <v>992</v>
      </c>
      <c r="I79" s="488">
        <v>8760</v>
      </c>
    </row>
    <row r="80" spans="1:9" ht="12.75" customHeight="1">
      <c r="A80" s="521">
        <v>44</v>
      </c>
      <c r="B80" s="483" t="s">
        <v>1015</v>
      </c>
      <c r="C80" s="512">
        <v>2011</v>
      </c>
      <c r="D80" s="487" t="s">
        <v>951</v>
      </c>
      <c r="E80" s="513">
        <v>47.99</v>
      </c>
      <c r="F80" s="487">
        <v>89</v>
      </c>
      <c r="G80" s="487">
        <v>3.5</v>
      </c>
      <c r="H80" s="487" t="s">
        <v>992</v>
      </c>
      <c r="I80" s="488">
        <v>8760</v>
      </c>
    </row>
    <row r="81" spans="1:9" ht="12.75" customHeight="1">
      <c r="A81" s="521">
        <v>45</v>
      </c>
      <c r="B81" s="483" t="s">
        <v>1016</v>
      </c>
      <c r="C81" s="512">
        <v>2011</v>
      </c>
      <c r="D81" s="487" t="s">
        <v>951</v>
      </c>
      <c r="E81" s="513">
        <v>71.59</v>
      </c>
      <c r="F81" s="487">
        <v>159</v>
      </c>
      <c r="G81" s="487">
        <v>4.5</v>
      </c>
      <c r="H81" s="487" t="s">
        <v>992</v>
      </c>
      <c r="I81" s="488">
        <v>8760</v>
      </c>
    </row>
    <row r="82" spans="1:9" ht="12.75" customHeight="1">
      <c r="A82" s="521">
        <v>46</v>
      </c>
      <c r="B82" s="483" t="s">
        <v>1017</v>
      </c>
      <c r="C82" s="512">
        <v>2011</v>
      </c>
      <c r="D82" s="487" t="s">
        <v>951</v>
      </c>
      <c r="E82" s="513">
        <v>10.05</v>
      </c>
      <c r="F82" s="487">
        <v>57</v>
      </c>
      <c r="G82" s="487">
        <v>3.5</v>
      </c>
      <c r="H82" s="487" t="s">
        <v>992</v>
      </c>
      <c r="I82" s="488">
        <v>8760</v>
      </c>
    </row>
    <row r="83" spans="1:9" ht="12.75" customHeight="1">
      <c r="A83" s="521">
        <v>47</v>
      </c>
      <c r="B83" s="483" t="s">
        <v>1018</v>
      </c>
      <c r="C83" s="512">
        <v>2007</v>
      </c>
      <c r="D83" s="487" t="s">
        <v>951</v>
      </c>
      <c r="E83" s="513">
        <v>99.38</v>
      </c>
      <c r="F83" s="487">
        <v>273</v>
      </c>
      <c r="G83" s="487">
        <v>7</v>
      </c>
      <c r="H83" s="487" t="s">
        <v>946</v>
      </c>
      <c r="I83" s="488">
        <v>8760</v>
      </c>
    </row>
    <row r="84" spans="1:9" ht="12.75" customHeight="1">
      <c r="A84" s="521">
        <v>48</v>
      </c>
      <c r="B84" s="483" t="s">
        <v>1019</v>
      </c>
      <c r="C84" s="512">
        <v>2007</v>
      </c>
      <c r="D84" s="487" t="s">
        <v>951</v>
      </c>
      <c r="E84" s="513">
        <v>8.58</v>
      </c>
      <c r="F84" s="487">
        <v>114</v>
      </c>
      <c r="G84" s="487">
        <v>7</v>
      </c>
      <c r="H84" s="487" t="s">
        <v>946</v>
      </c>
      <c r="I84" s="488">
        <v>8760</v>
      </c>
    </row>
    <row r="85" spans="1:9" ht="12.75" customHeight="1">
      <c r="A85" s="521">
        <v>49</v>
      </c>
      <c r="B85" s="483" t="s">
        <v>1020</v>
      </c>
      <c r="C85" s="512">
        <v>2015</v>
      </c>
      <c r="D85" s="487" t="s">
        <v>951</v>
      </c>
      <c r="E85" s="513">
        <v>98.75</v>
      </c>
      <c r="F85" s="487">
        <v>219</v>
      </c>
      <c r="G85" s="487">
        <v>6</v>
      </c>
      <c r="H85" s="487" t="s">
        <v>992</v>
      </c>
      <c r="I85" s="488">
        <v>8760</v>
      </c>
    </row>
    <row r="86" spans="1:9" ht="12.75" customHeight="1">
      <c r="A86" s="521">
        <v>50</v>
      </c>
      <c r="B86" s="483" t="s">
        <v>1021</v>
      </c>
      <c r="C86" s="512">
        <v>2011</v>
      </c>
      <c r="D86" s="487" t="s">
        <v>951</v>
      </c>
      <c r="E86" s="513">
        <v>36.43</v>
      </c>
      <c r="F86" s="487">
        <v>57</v>
      </c>
      <c r="G86" s="487">
        <v>3.5</v>
      </c>
      <c r="H86" s="487" t="s">
        <v>992</v>
      </c>
      <c r="I86" s="488">
        <v>5832</v>
      </c>
    </row>
    <row r="87" spans="1:9" ht="12.75" customHeight="1">
      <c r="A87" s="521">
        <v>51</v>
      </c>
      <c r="B87" s="483" t="s">
        <v>1022</v>
      </c>
      <c r="C87" s="512">
        <v>1998</v>
      </c>
      <c r="D87" s="487" t="s">
        <v>951</v>
      </c>
      <c r="E87" s="513">
        <v>11.75</v>
      </c>
      <c r="F87" s="487">
        <v>89</v>
      </c>
      <c r="G87" s="487">
        <v>3.5</v>
      </c>
      <c r="H87" s="487" t="s">
        <v>946</v>
      </c>
      <c r="I87" s="488">
        <v>8760</v>
      </c>
    </row>
    <row r="88" spans="1:9" s="464" customFormat="1" ht="12.75" customHeight="1">
      <c r="A88" s="521">
        <v>52</v>
      </c>
      <c r="B88" s="556" t="s">
        <v>1023</v>
      </c>
      <c r="C88" s="557">
        <v>2016</v>
      </c>
      <c r="D88" s="558" t="s">
        <v>951</v>
      </c>
      <c r="E88" s="559">
        <v>175.88</v>
      </c>
      <c r="F88" s="558">
        <v>108</v>
      </c>
      <c r="G88" s="558">
        <v>4</v>
      </c>
      <c r="H88" s="558" t="s">
        <v>946</v>
      </c>
      <c r="I88" s="582">
        <v>8760</v>
      </c>
    </row>
    <row r="89" spans="1:9" ht="12.75" customHeight="1">
      <c r="A89" s="521">
        <v>53</v>
      </c>
      <c r="B89" s="483" t="s">
        <v>1024</v>
      </c>
      <c r="C89" s="512">
        <v>1989</v>
      </c>
      <c r="D89" s="487" t="s">
        <v>951</v>
      </c>
      <c r="E89" s="513">
        <v>35.58</v>
      </c>
      <c r="F89" s="487">
        <v>133</v>
      </c>
      <c r="G89" s="487">
        <v>4</v>
      </c>
      <c r="H89" s="487" t="s">
        <v>946</v>
      </c>
      <c r="I89" s="488">
        <v>8760</v>
      </c>
    </row>
    <row r="90" spans="1:9" s="464" customFormat="1" ht="12.75" customHeight="1">
      <c r="A90" s="521">
        <v>54</v>
      </c>
      <c r="B90" s="523" t="s">
        <v>1025</v>
      </c>
      <c r="C90" s="524">
        <v>2018</v>
      </c>
      <c r="D90" s="525" t="s">
        <v>951</v>
      </c>
      <c r="E90" s="526">
        <v>25</v>
      </c>
      <c r="F90" s="525">
        <v>89</v>
      </c>
      <c r="G90" s="525">
        <v>3.5</v>
      </c>
      <c r="H90" s="525" t="s">
        <v>970</v>
      </c>
      <c r="I90" s="583">
        <v>8760</v>
      </c>
    </row>
    <row r="91" spans="1:9" s="464" customFormat="1" ht="12.75" customHeight="1">
      <c r="A91" s="521">
        <v>55</v>
      </c>
      <c r="B91" s="523" t="s">
        <v>1026</v>
      </c>
      <c r="C91" s="524">
        <v>2018</v>
      </c>
      <c r="D91" s="525" t="s">
        <v>951</v>
      </c>
      <c r="E91" s="526">
        <v>18</v>
      </c>
      <c r="F91" s="525">
        <v>57</v>
      </c>
      <c r="G91" s="525">
        <v>3.5</v>
      </c>
      <c r="H91" s="525" t="s">
        <v>970</v>
      </c>
      <c r="I91" s="583">
        <v>8760</v>
      </c>
    </row>
    <row r="92" spans="1:9" s="464" customFormat="1" ht="12.75" customHeight="1">
      <c r="A92" s="521">
        <v>56</v>
      </c>
      <c r="B92" s="523" t="s">
        <v>1027</v>
      </c>
      <c r="C92" s="524">
        <v>2018</v>
      </c>
      <c r="D92" s="525" t="s">
        <v>951</v>
      </c>
      <c r="E92" s="526">
        <v>34</v>
      </c>
      <c r="F92" s="525">
        <v>57</v>
      </c>
      <c r="G92" s="525">
        <v>3.5</v>
      </c>
      <c r="H92" s="525" t="s">
        <v>970</v>
      </c>
      <c r="I92" s="583">
        <v>8760</v>
      </c>
    </row>
    <row r="93" spans="1:9" s="464" customFormat="1" ht="12.75" customHeight="1">
      <c r="A93" s="521">
        <v>57</v>
      </c>
      <c r="B93" s="523" t="s">
        <v>1028</v>
      </c>
      <c r="C93" s="524">
        <v>2018</v>
      </c>
      <c r="D93" s="525" t="s">
        <v>951</v>
      </c>
      <c r="E93" s="526">
        <v>17.4</v>
      </c>
      <c r="F93" s="525">
        <v>57</v>
      </c>
      <c r="G93" s="525">
        <v>3.5</v>
      </c>
      <c r="H93" s="525" t="s">
        <v>970</v>
      </c>
      <c r="I93" s="583">
        <v>8760</v>
      </c>
    </row>
    <row r="94" spans="1:9" s="464" customFormat="1" ht="12.75" customHeight="1">
      <c r="A94" s="521">
        <v>58</v>
      </c>
      <c r="B94" s="483" t="s">
        <v>1029</v>
      </c>
      <c r="C94" s="512">
        <v>2015</v>
      </c>
      <c r="D94" s="487" t="s">
        <v>951</v>
      </c>
      <c r="E94" s="513">
        <v>45.5</v>
      </c>
      <c r="F94" s="487">
        <v>108</v>
      </c>
      <c r="G94" s="487">
        <v>4</v>
      </c>
      <c r="H94" s="487" t="s">
        <v>992</v>
      </c>
      <c r="I94" s="488">
        <v>8760</v>
      </c>
    </row>
    <row r="95" spans="1:9" ht="12.75" customHeight="1">
      <c r="A95" s="521">
        <v>59</v>
      </c>
      <c r="B95" s="556" t="s">
        <v>1030</v>
      </c>
      <c r="C95" s="557">
        <v>2015</v>
      </c>
      <c r="D95" s="558" t="s">
        <v>951</v>
      </c>
      <c r="E95" s="559">
        <v>8.7</v>
      </c>
      <c r="F95" s="558">
        <v>65</v>
      </c>
      <c r="G95" s="558">
        <v>2.5</v>
      </c>
      <c r="H95" s="558" t="s">
        <v>992</v>
      </c>
      <c r="I95" s="582">
        <v>8760</v>
      </c>
    </row>
    <row r="96" spans="1:9" ht="12.75" customHeight="1">
      <c r="A96" s="521">
        <v>60</v>
      </c>
      <c r="B96" s="483" t="s">
        <v>1031</v>
      </c>
      <c r="C96" s="512">
        <v>2015</v>
      </c>
      <c r="D96" s="487" t="s">
        <v>951</v>
      </c>
      <c r="E96" s="513">
        <v>14</v>
      </c>
      <c r="F96" s="487">
        <v>89</v>
      </c>
      <c r="G96" s="487">
        <v>4</v>
      </c>
      <c r="H96" s="487" t="s">
        <v>992</v>
      </c>
      <c r="I96" s="488">
        <v>8760</v>
      </c>
    </row>
    <row r="97" spans="1:9" ht="24.75" customHeight="1">
      <c r="A97" s="521">
        <v>61</v>
      </c>
      <c r="B97" s="483" t="s">
        <v>1032</v>
      </c>
      <c r="C97" s="512">
        <v>2007</v>
      </c>
      <c r="D97" s="487" t="s">
        <v>951</v>
      </c>
      <c r="E97" s="513">
        <v>56.6</v>
      </c>
      <c r="F97" s="487">
        <v>219</v>
      </c>
      <c r="G97" s="487">
        <v>6</v>
      </c>
      <c r="H97" s="487" t="s">
        <v>946</v>
      </c>
      <c r="I97" s="488">
        <v>8760</v>
      </c>
    </row>
    <row r="98" spans="1:9" ht="12.75" customHeight="1">
      <c r="A98" s="521">
        <v>62</v>
      </c>
      <c r="B98" s="483" t="s">
        <v>1033</v>
      </c>
      <c r="C98" s="512">
        <v>2007</v>
      </c>
      <c r="D98" s="487" t="s">
        <v>951</v>
      </c>
      <c r="E98" s="513">
        <v>6.8</v>
      </c>
      <c r="F98" s="487">
        <v>57</v>
      </c>
      <c r="G98" s="487">
        <v>3.5</v>
      </c>
      <c r="H98" s="487" t="s">
        <v>946</v>
      </c>
      <c r="I98" s="488">
        <v>8760</v>
      </c>
    </row>
    <row r="99" spans="1:9" ht="12.75" customHeight="1">
      <c r="A99" s="521">
        <v>63</v>
      </c>
      <c r="B99" s="483" t="s">
        <v>1034</v>
      </c>
      <c r="C99" s="512">
        <v>2007</v>
      </c>
      <c r="D99" s="487" t="s">
        <v>951</v>
      </c>
      <c r="E99" s="513">
        <v>22.83</v>
      </c>
      <c r="F99" s="487">
        <v>219</v>
      </c>
      <c r="G99" s="487">
        <v>6</v>
      </c>
      <c r="H99" s="487" t="s">
        <v>946</v>
      </c>
      <c r="I99" s="488">
        <v>8760</v>
      </c>
    </row>
    <row r="100" spans="1:9" ht="12.75" customHeight="1">
      <c r="A100" s="521">
        <v>64</v>
      </c>
      <c r="B100" s="483" t="s">
        <v>1035</v>
      </c>
      <c r="C100" s="512">
        <v>2004</v>
      </c>
      <c r="D100" s="487" t="s">
        <v>951</v>
      </c>
      <c r="E100" s="513">
        <v>33.62</v>
      </c>
      <c r="F100" s="487">
        <v>133</v>
      </c>
      <c r="G100" s="487">
        <v>4</v>
      </c>
      <c r="H100" s="487" t="s">
        <v>946</v>
      </c>
      <c r="I100" s="488">
        <v>8760</v>
      </c>
    </row>
    <row r="101" spans="1:9" ht="12.75" customHeight="1">
      <c r="A101" s="521">
        <v>65</v>
      </c>
      <c r="B101" s="483" t="s">
        <v>1036</v>
      </c>
      <c r="C101" s="512">
        <v>1970</v>
      </c>
      <c r="D101" s="487" t="s">
        <v>951</v>
      </c>
      <c r="E101" s="513">
        <v>47.59</v>
      </c>
      <c r="F101" s="487">
        <v>57</v>
      </c>
      <c r="G101" s="487">
        <v>3.5</v>
      </c>
      <c r="H101" s="487" t="s">
        <v>946</v>
      </c>
      <c r="I101" s="488">
        <v>8760</v>
      </c>
    </row>
    <row r="102" spans="1:9" ht="12.75" customHeight="1">
      <c r="A102" s="521">
        <v>66</v>
      </c>
      <c r="B102" s="483" t="s">
        <v>1037</v>
      </c>
      <c r="C102" s="512">
        <v>2004</v>
      </c>
      <c r="D102" s="487" t="s">
        <v>951</v>
      </c>
      <c r="E102" s="513">
        <v>54.01</v>
      </c>
      <c r="F102" s="487">
        <v>133</v>
      </c>
      <c r="G102" s="487">
        <v>4</v>
      </c>
      <c r="H102" s="487" t="s">
        <v>946</v>
      </c>
      <c r="I102" s="488">
        <v>8760</v>
      </c>
    </row>
    <row r="103" spans="1:9" ht="12.75" customHeight="1">
      <c r="A103" s="521">
        <v>67</v>
      </c>
      <c r="B103" s="483" t="s">
        <v>1038</v>
      </c>
      <c r="C103" s="512">
        <v>1990</v>
      </c>
      <c r="D103" s="487" t="s">
        <v>951</v>
      </c>
      <c r="E103" s="513">
        <v>4.22</v>
      </c>
      <c r="F103" s="487">
        <v>57</v>
      </c>
      <c r="G103" s="487">
        <v>3.5</v>
      </c>
      <c r="H103" s="487" t="s">
        <v>946</v>
      </c>
      <c r="I103" s="488">
        <v>8760</v>
      </c>
    </row>
    <row r="104" spans="1:9" ht="12.75" customHeight="1">
      <c r="A104" s="521">
        <v>68</v>
      </c>
      <c r="B104" s="483" t="s">
        <v>1039</v>
      </c>
      <c r="C104" s="512">
        <v>2004</v>
      </c>
      <c r="D104" s="487" t="s">
        <v>951</v>
      </c>
      <c r="E104" s="513">
        <v>33.74</v>
      </c>
      <c r="F104" s="487">
        <v>57</v>
      </c>
      <c r="G104" s="487">
        <v>3.5</v>
      </c>
      <c r="H104" s="487" t="s">
        <v>946</v>
      </c>
      <c r="I104" s="488">
        <v>8760</v>
      </c>
    </row>
    <row r="105" spans="1:9" s="522" customFormat="1" ht="12.75" customHeight="1">
      <c r="A105" s="521">
        <v>69</v>
      </c>
      <c r="B105" s="483" t="s">
        <v>1040</v>
      </c>
      <c r="C105" s="512">
        <v>2009</v>
      </c>
      <c r="D105" s="487" t="s">
        <v>951</v>
      </c>
      <c r="E105" s="513">
        <v>17.82</v>
      </c>
      <c r="F105" s="487">
        <v>57</v>
      </c>
      <c r="G105" s="487">
        <v>3.5</v>
      </c>
      <c r="H105" s="487" t="s">
        <v>970</v>
      </c>
      <c r="I105" s="488">
        <v>8760</v>
      </c>
    </row>
    <row r="106" spans="1:9" ht="12.75" customHeight="1">
      <c r="A106" s="521">
        <v>70</v>
      </c>
      <c r="B106" s="483" t="s">
        <v>1041</v>
      </c>
      <c r="C106" s="512">
        <v>1970</v>
      </c>
      <c r="D106" s="487" t="s">
        <v>951</v>
      </c>
      <c r="E106" s="513">
        <v>16.97</v>
      </c>
      <c r="F106" s="487">
        <v>57</v>
      </c>
      <c r="G106" s="487">
        <v>3.5</v>
      </c>
      <c r="H106" s="487" t="s">
        <v>946</v>
      </c>
      <c r="I106" s="488">
        <v>8760</v>
      </c>
    </row>
    <row r="107" spans="1:9" ht="12.75" customHeight="1">
      <c r="A107" s="521">
        <v>71</v>
      </c>
      <c r="B107" s="483" t="s">
        <v>1042</v>
      </c>
      <c r="C107" s="512">
        <v>2002</v>
      </c>
      <c r="D107" s="487" t="s">
        <v>951</v>
      </c>
      <c r="E107" s="513">
        <v>68.55</v>
      </c>
      <c r="F107" s="487">
        <v>57</v>
      </c>
      <c r="G107" s="487">
        <v>3.5</v>
      </c>
      <c r="H107" s="487" t="s">
        <v>946</v>
      </c>
      <c r="I107" s="488">
        <v>8760</v>
      </c>
    </row>
    <row r="108" spans="1:9" ht="12.75" customHeight="1">
      <c r="A108" s="521">
        <v>72</v>
      </c>
      <c r="B108" s="483" t="s">
        <v>1043</v>
      </c>
      <c r="C108" s="512">
        <v>2007</v>
      </c>
      <c r="D108" s="487" t="s">
        <v>951</v>
      </c>
      <c r="E108" s="513">
        <v>47.42</v>
      </c>
      <c r="F108" s="487">
        <v>219</v>
      </c>
      <c r="G108" s="487">
        <v>6</v>
      </c>
      <c r="H108" s="487" t="s">
        <v>946</v>
      </c>
      <c r="I108" s="488">
        <v>8760</v>
      </c>
    </row>
    <row r="109" spans="1:9" ht="12.75" customHeight="1">
      <c r="A109" s="521">
        <v>73</v>
      </c>
      <c r="B109" s="483" t="s">
        <v>1044</v>
      </c>
      <c r="C109" s="512">
        <v>1974</v>
      </c>
      <c r="D109" s="487" t="s">
        <v>951</v>
      </c>
      <c r="E109" s="513">
        <v>10.96</v>
      </c>
      <c r="F109" s="487">
        <v>89</v>
      </c>
      <c r="G109" s="487">
        <v>3.5</v>
      </c>
      <c r="H109" s="487" t="s">
        <v>946</v>
      </c>
      <c r="I109" s="488">
        <v>8760</v>
      </c>
    </row>
    <row r="110" spans="1:9" s="464" customFormat="1" ht="12.75" customHeight="1">
      <c r="A110" s="521">
        <v>74</v>
      </c>
      <c r="B110" s="483" t="s">
        <v>1045</v>
      </c>
      <c r="C110" s="512">
        <v>2010</v>
      </c>
      <c r="D110" s="487" t="s">
        <v>951</v>
      </c>
      <c r="E110" s="513">
        <v>63.39</v>
      </c>
      <c r="F110" s="487">
        <v>159</v>
      </c>
      <c r="G110" s="487">
        <v>4.5</v>
      </c>
      <c r="H110" s="487" t="s">
        <v>959</v>
      </c>
      <c r="I110" s="488">
        <v>8760</v>
      </c>
    </row>
    <row r="111" spans="1:9" s="563" customFormat="1" ht="12.75" customHeight="1">
      <c r="A111" s="521">
        <v>75</v>
      </c>
      <c r="B111" s="506" t="s">
        <v>1046</v>
      </c>
      <c r="C111" s="560">
        <v>2019</v>
      </c>
      <c r="D111" s="508" t="s">
        <v>951</v>
      </c>
      <c r="E111" s="561">
        <v>49.28</v>
      </c>
      <c r="F111" s="508">
        <v>114</v>
      </c>
      <c r="G111" s="508">
        <v>7</v>
      </c>
      <c r="H111" s="508" t="s">
        <v>946</v>
      </c>
      <c r="I111" s="562">
        <v>8760</v>
      </c>
    </row>
    <row r="112" spans="1:9" ht="12.75" customHeight="1">
      <c r="A112" s="521">
        <v>76</v>
      </c>
      <c r="B112" s="483" t="s">
        <v>1047</v>
      </c>
      <c r="C112" s="512">
        <v>2010</v>
      </c>
      <c r="D112" s="487" t="s">
        <v>951</v>
      </c>
      <c r="E112" s="513">
        <v>57.8</v>
      </c>
      <c r="F112" s="487">
        <v>159</v>
      </c>
      <c r="G112" s="487">
        <v>4.5</v>
      </c>
      <c r="H112" s="487" t="s">
        <v>959</v>
      </c>
      <c r="I112" s="488">
        <v>8760</v>
      </c>
    </row>
    <row r="113" spans="1:9" ht="12.75" customHeight="1">
      <c r="A113" s="521">
        <v>77</v>
      </c>
      <c r="B113" s="483" t="s">
        <v>1048</v>
      </c>
      <c r="C113" s="512">
        <v>2010</v>
      </c>
      <c r="D113" s="487" t="s">
        <v>951</v>
      </c>
      <c r="E113" s="513">
        <v>27.4</v>
      </c>
      <c r="F113" s="487">
        <v>159</v>
      </c>
      <c r="G113" s="487">
        <v>4.5</v>
      </c>
      <c r="H113" s="487" t="s">
        <v>959</v>
      </c>
      <c r="I113" s="488">
        <v>8760</v>
      </c>
    </row>
    <row r="114" spans="1:9" ht="12.75" customHeight="1">
      <c r="A114" s="521">
        <v>78</v>
      </c>
      <c r="B114" s="483" t="s">
        <v>1049</v>
      </c>
      <c r="C114" s="512">
        <v>2015</v>
      </c>
      <c r="D114" s="487" t="s">
        <v>951</v>
      </c>
      <c r="E114" s="513">
        <v>76.8</v>
      </c>
      <c r="F114" s="487">
        <v>76</v>
      </c>
      <c r="G114" s="487">
        <v>3.5</v>
      </c>
      <c r="H114" s="487" t="s">
        <v>959</v>
      </c>
      <c r="I114" s="488">
        <v>8760</v>
      </c>
    </row>
    <row r="115" spans="1:9" ht="12.75" customHeight="1">
      <c r="A115" s="521">
        <v>79</v>
      </c>
      <c r="B115" s="483" t="s">
        <v>1050</v>
      </c>
      <c r="C115" s="512">
        <v>2015</v>
      </c>
      <c r="D115" s="487" t="s">
        <v>951</v>
      </c>
      <c r="E115" s="513">
        <v>12</v>
      </c>
      <c r="F115" s="487">
        <v>76</v>
      </c>
      <c r="G115" s="487">
        <v>3.5</v>
      </c>
      <c r="H115" s="487" t="s">
        <v>959</v>
      </c>
      <c r="I115" s="488">
        <v>8760</v>
      </c>
    </row>
    <row r="116" spans="1:9" ht="12.75" customHeight="1">
      <c r="A116" s="521">
        <v>80</v>
      </c>
      <c r="B116" s="483" t="s">
        <v>1051</v>
      </c>
      <c r="C116" s="512">
        <v>1986</v>
      </c>
      <c r="D116" s="487" t="s">
        <v>951</v>
      </c>
      <c r="E116" s="513">
        <v>3.91</v>
      </c>
      <c r="F116" s="487">
        <v>45</v>
      </c>
      <c r="G116" s="487">
        <v>3</v>
      </c>
      <c r="H116" s="487" t="s">
        <v>946</v>
      </c>
      <c r="I116" s="488">
        <v>8760</v>
      </c>
    </row>
    <row r="117" spans="1:9" ht="12.75" customHeight="1">
      <c r="A117" s="521">
        <v>81</v>
      </c>
      <c r="B117" s="483" t="s">
        <v>1052</v>
      </c>
      <c r="C117" s="512">
        <v>2015</v>
      </c>
      <c r="D117" s="487" t="s">
        <v>951</v>
      </c>
      <c r="E117" s="513">
        <v>20.65</v>
      </c>
      <c r="F117" s="487">
        <v>76</v>
      </c>
      <c r="G117" s="487">
        <v>3.5</v>
      </c>
      <c r="H117" s="487" t="s">
        <v>959</v>
      </c>
      <c r="I117" s="488">
        <v>8760</v>
      </c>
    </row>
    <row r="118" spans="1:9" ht="12.75" customHeight="1">
      <c r="A118" s="521">
        <v>82</v>
      </c>
      <c r="B118" s="483" t="s">
        <v>1053</v>
      </c>
      <c r="C118" s="512">
        <v>1986</v>
      </c>
      <c r="D118" s="487" t="s">
        <v>951</v>
      </c>
      <c r="E118" s="513">
        <v>15.39</v>
      </c>
      <c r="F118" s="487">
        <v>40</v>
      </c>
      <c r="G118" s="487">
        <v>3.5</v>
      </c>
      <c r="H118" s="487" t="s">
        <v>946</v>
      </c>
      <c r="I118" s="488">
        <v>8760</v>
      </c>
    </row>
    <row r="119" spans="1:9" ht="12.75" customHeight="1">
      <c r="A119" s="521">
        <v>83</v>
      </c>
      <c r="B119" s="483" t="s">
        <v>1054</v>
      </c>
      <c r="C119" s="512">
        <v>1986</v>
      </c>
      <c r="D119" s="487" t="s">
        <v>951</v>
      </c>
      <c r="E119" s="513">
        <v>3.91</v>
      </c>
      <c r="F119" s="487">
        <v>45</v>
      </c>
      <c r="G119" s="487">
        <v>3</v>
      </c>
      <c r="H119" s="487" t="s">
        <v>946</v>
      </c>
      <c r="I119" s="488">
        <v>8760</v>
      </c>
    </row>
    <row r="120" spans="1:9" ht="12.75" customHeight="1" thickBot="1">
      <c r="A120" s="521">
        <v>84</v>
      </c>
      <c r="B120" s="564" t="s">
        <v>117</v>
      </c>
      <c r="C120" s="512">
        <v>2015</v>
      </c>
      <c r="D120" s="487" t="s">
        <v>951</v>
      </c>
      <c r="E120" s="513">
        <v>17.88</v>
      </c>
      <c r="F120" s="487">
        <v>76</v>
      </c>
      <c r="G120" s="487">
        <v>3.5</v>
      </c>
      <c r="H120" s="487" t="s">
        <v>959</v>
      </c>
      <c r="I120" s="488">
        <v>8760</v>
      </c>
    </row>
    <row r="121" spans="1:11" s="464" customFormat="1" ht="12.75" customHeight="1">
      <c r="A121" s="521">
        <v>85</v>
      </c>
      <c r="B121" s="483" t="s">
        <v>1056</v>
      </c>
      <c r="C121" s="512">
        <v>2016</v>
      </c>
      <c r="D121" s="487" t="s">
        <v>951</v>
      </c>
      <c r="E121" s="513">
        <v>94.37</v>
      </c>
      <c r="F121" s="487">
        <v>76</v>
      </c>
      <c r="G121" s="487">
        <v>3.5</v>
      </c>
      <c r="H121" s="487" t="s">
        <v>1057</v>
      </c>
      <c r="I121" s="488">
        <v>8760</v>
      </c>
      <c r="K121" s="904"/>
    </row>
    <row r="122" spans="1:9" s="464" customFormat="1" ht="12.75" customHeight="1">
      <c r="A122" s="521">
        <v>86</v>
      </c>
      <c r="B122" s="483" t="s">
        <v>1058</v>
      </c>
      <c r="C122" s="512">
        <v>2016</v>
      </c>
      <c r="D122" s="487" t="s">
        <v>951</v>
      </c>
      <c r="E122" s="513">
        <v>29.37</v>
      </c>
      <c r="F122" s="487">
        <v>76</v>
      </c>
      <c r="G122" s="487">
        <v>3.5</v>
      </c>
      <c r="H122" s="487" t="s">
        <v>1057</v>
      </c>
      <c r="I122" s="488">
        <v>8760</v>
      </c>
    </row>
    <row r="123" spans="1:9" ht="12.75" customHeight="1">
      <c r="A123" s="521">
        <v>87</v>
      </c>
      <c r="B123" s="483" t="s">
        <v>1059</v>
      </c>
      <c r="C123" s="512">
        <v>1980</v>
      </c>
      <c r="D123" s="487" t="s">
        <v>951</v>
      </c>
      <c r="E123" s="513">
        <v>4.56</v>
      </c>
      <c r="F123" s="487">
        <v>57</v>
      </c>
      <c r="G123" s="487">
        <v>3.5</v>
      </c>
      <c r="H123" s="487" t="s">
        <v>946</v>
      </c>
      <c r="I123" s="488">
        <v>8760</v>
      </c>
    </row>
    <row r="124" spans="1:9" s="563" customFormat="1" ht="12.75" customHeight="1">
      <c r="A124" s="521">
        <v>88</v>
      </c>
      <c r="B124" s="506" t="s">
        <v>1060</v>
      </c>
      <c r="C124" s="560">
        <v>2019</v>
      </c>
      <c r="D124" s="508" t="s">
        <v>951</v>
      </c>
      <c r="E124" s="561">
        <v>12.22</v>
      </c>
      <c r="F124" s="508">
        <v>76</v>
      </c>
      <c r="G124" s="508">
        <v>3</v>
      </c>
      <c r="H124" s="508" t="s">
        <v>959</v>
      </c>
      <c r="I124" s="562">
        <v>8760</v>
      </c>
    </row>
    <row r="125" spans="1:9" ht="12.75" customHeight="1">
      <c r="A125" s="521">
        <v>89</v>
      </c>
      <c r="B125" s="483" t="s">
        <v>1061</v>
      </c>
      <c r="C125" s="512">
        <v>1980</v>
      </c>
      <c r="D125" s="487" t="s">
        <v>951</v>
      </c>
      <c r="E125" s="513">
        <v>22.6</v>
      </c>
      <c r="F125" s="487">
        <v>32</v>
      </c>
      <c r="G125" s="487">
        <v>3</v>
      </c>
      <c r="H125" s="487" t="s">
        <v>946</v>
      </c>
      <c r="I125" s="488">
        <v>8760</v>
      </c>
    </row>
    <row r="126" spans="1:9" ht="12.75" customHeight="1">
      <c r="A126" s="521">
        <v>90</v>
      </c>
      <c r="B126" s="483" t="s">
        <v>1062</v>
      </c>
      <c r="C126" s="512">
        <v>1980</v>
      </c>
      <c r="D126" s="487" t="s">
        <v>951</v>
      </c>
      <c r="E126" s="513">
        <v>4.56</v>
      </c>
      <c r="F126" s="487">
        <v>57</v>
      </c>
      <c r="G126" s="487">
        <v>3.5</v>
      </c>
      <c r="H126" s="487" t="s">
        <v>946</v>
      </c>
      <c r="I126" s="488">
        <v>8760</v>
      </c>
    </row>
    <row r="127" spans="1:9" s="563" customFormat="1" ht="12.75" customHeight="1">
      <c r="A127" s="521">
        <v>91</v>
      </c>
      <c r="B127" s="506" t="s">
        <v>1063</v>
      </c>
      <c r="C127" s="560">
        <v>2019</v>
      </c>
      <c r="D127" s="508" t="s">
        <v>951</v>
      </c>
      <c r="E127" s="561">
        <v>24.4</v>
      </c>
      <c r="F127" s="508">
        <v>76</v>
      </c>
      <c r="G127" s="508">
        <v>3</v>
      </c>
      <c r="H127" s="508" t="s">
        <v>959</v>
      </c>
      <c r="I127" s="562">
        <v>8760</v>
      </c>
    </row>
    <row r="128" spans="1:9" s="563" customFormat="1" ht="12.75" customHeight="1">
      <c r="A128" s="521">
        <v>92</v>
      </c>
      <c r="B128" s="506" t="s">
        <v>1064</v>
      </c>
      <c r="C128" s="560">
        <v>2019</v>
      </c>
      <c r="D128" s="508" t="s">
        <v>951</v>
      </c>
      <c r="E128" s="561">
        <v>33.12</v>
      </c>
      <c r="F128" s="508">
        <v>76</v>
      </c>
      <c r="G128" s="508">
        <v>3.5</v>
      </c>
      <c r="H128" s="508" t="s">
        <v>959</v>
      </c>
      <c r="I128" s="562">
        <v>8760</v>
      </c>
    </row>
    <row r="129" spans="1:9" ht="12.75" customHeight="1">
      <c r="A129" s="521">
        <v>93</v>
      </c>
      <c r="B129" s="483" t="s">
        <v>1065</v>
      </c>
      <c r="C129" s="512">
        <v>1986</v>
      </c>
      <c r="D129" s="487" t="s">
        <v>951</v>
      </c>
      <c r="E129" s="513">
        <v>15.92</v>
      </c>
      <c r="F129" s="487">
        <v>57</v>
      </c>
      <c r="G129" s="487">
        <v>3.5</v>
      </c>
      <c r="H129" s="487" t="s">
        <v>946</v>
      </c>
      <c r="I129" s="488">
        <v>8760</v>
      </c>
    </row>
    <row r="130" spans="1:9" ht="12.75" customHeight="1">
      <c r="A130" s="521">
        <v>94</v>
      </c>
      <c r="B130" s="483" t="s">
        <v>1066</v>
      </c>
      <c r="C130" s="512">
        <v>1986</v>
      </c>
      <c r="D130" s="487" t="s">
        <v>951</v>
      </c>
      <c r="E130" s="513">
        <v>5.74</v>
      </c>
      <c r="F130" s="487">
        <v>45</v>
      </c>
      <c r="G130" s="487">
        <v>2.5</v>
      </c>
      <c r="H130" s="487" t="s">
        <v>946</v>
      </c>
      <c r="I130" s="488">
        <v>8760</v>
      </c>
    </row>
    <row r="131" spans="1:9" s="563" customFormat="1" ht="12.75" customHeight="1">
      <c r="A131" s="521">
        <v>95</v>
      </c>
      <c r="B131" s="506" t="s">
        <v>118</v>
      </c>
      <c r="C131" s="560">
        <v>2019</v>
      </c>
      <c r="D131" s="508" t="s">
        <v>951</v>
      </c>
      <c r="E131" s="561">
        <v>30.28</v>
      </c>
      <c r="F131" s="508">
        <v>76</v>
      </c>
      <c r="G131" s="508">
        <v>3.5</v>
      </c>
      <c r="H131" s="508" t="s">
        <v>959</v>
      </c>
      <c r="I131" s="562">
        <v>8760</v>
      </c>
    </row>
    <row r="132" spans="1:9" ht="12.75" customHeight="1">
      <c r="A132" s="521">
        <v>96</v>
      </c>
      <c r="B132" s="483" t="s">
        <v>119</v>
      </c>
      <c r="C132" s="512">
        <v>1986</v>
      </c>
      <c r="D132" s="487" t="s">
        <v>951</v>
      </c>
      <c r="E132" s="513">
        <v>3.39</v>
      </c>
      <c r="F132" s="487">
        <v>57</v>
      </c>
      <c r="G132" s="487">
        <v>3.5</v>
      </c>
      <c r="H132" s="487" t="s">
        <v>946</v>
      </c>
      <c r="I132" s="488">
        <v>8760</v>
      </c>
    </row>
    <row r="133" spans="1:9" ht="12.75" customHeight="1">
      <c r="A133" s="521">
        <v>97</v>
      </c>
      <c r="B133" s="483" t="s">
        <v>1055</v>
      </c>
      <c r="C133" s="512">
        <v>1986</v>
      </c>
      <c r="D133" s="487" t="s">
        <v>951</v>
      </c>
      <c r="E133" s="513">
        <v>21.5</v>
      </c>
      <c r="F133" s="487">
        <v>57</v>
      </c>
      <c r="G133" s="487">
        <v>3.5</v>
      </c>
      <c r="H133" s="487" t="s">
        <v>946</v>
      </c>
      <c r="I133" s="488">
        <v>8760</v>
      </c>
    </row>
    <row r="134" spans="1:9" s="563" customFormat="1" ht="12.75" customHeight="1">
      <c r="A134" s="521">
        <v>98</v>
      </c>
      <c r="B134" s="565" t="s">
        <v>120</v>
      </c>
      <c r="C134" s="560">
        <v>2019</v>
      </c>
      <c r="D134" s="508" t="s">
        <v>951</v>
      </c>
      <c r="E134" s="561">
        <v>18</v>
      </c>
      <c r="F134" s="508">
        <v>76</v>
      </c>
      <c r="G134" s="508">
        <v>3.5</v>
      </c>
      <c r="H134" s="508" t="s">
        <v>959</v>
      </c>
      <c r="I134" s="562">
        <v>8760</v>
      </c>
    </row>
    <row r="135" spans="1:9" s="464" customFormat="1" ht="12.75" customHeight="1">
      <c r="A135" s="521">
        <v>99</v>
      </c>
      <c r="B135" s="502" t="s">
        <v>121</v>
      </c>
      <c r="C135" s="512">
        <v>1986</v>
      </c>
      <c r="D135" s="487" t="s">
        <v>951</v>
      </c>
      <c r="E135" s="513">
        <v>3.4</v>
      </c>
      <c r="F135" s="487">
        <v>40</v>
      </c>
      <c r="G135" s="527">
        <v>2</v>
      </c>
      <c r="H135" s="487" t="s">
        <v>122</v>
      </c>
      <c r="I135" s="488">
        <v>8760</v>
      </c>
    </row>
    <row r="136" spans="1:9" ht="12.75" customHeight="1">
      <c r="A136" s="521">
        <v>100</v>
      </c>
      <c r="B136" s="523" t="s">
        <v>1056</v>
      </c>
      <c r="C136" s="524">
        <v>2018</v>
      </c>
      <c r="D136" s="525" t="s">
        <v>951</v>
      </c>
      <c r="E136" s="526">
        <v>94.37</v>
      </c>
      <c r="F136" s="525">
        <v>89</v>
      </c>
      <c r="G136" s="525">
        <v>4.5</v>
      </c>
      <c r="H136" s="525" t="s">
        <v>959</v>
      </c>
      <c r="I136" s="583">
        <v>8760</v>
      </c>
    </row>
    <row r="137" spans="1:9" ht="12.75" customHeight="1">
      <c r="A137" s="521">
        <v>101</v>
      </c>
      <c r="B137" s="523" t="s">
        <v>1067</v>
      </c>
      <c r="C137" s="524">
        <v>2018</v>
      </c>
      <c r="D137" s="525" t="s">
        <v>951</v>
      </c>
      <c r="E137" s="526">
        <v>30</v>
      </c>
      <c r="F137" s="525">
        <v>89</v>
      </c>
      <c r="G137" s="525">
        <v>4.5</v>
      </c>
      <c r="H137" s="525" t="s">
        <v>959</v>
      </c>
      <c r="I137" s="583">
        <v>8760</v>
      </c>
    </row>
    <row r="138" spans="1:9" ht="12.75" customHeight="1">
      <c r="A138" s="521">
        <v>102</v>
      </c>
      <c r="B138" s="483" t="s">
        <v>1068</v>
      </c>
      <c r="C138" s="512">
        <v>2010</v>
      </c>
      <c r="D138" s="487" t="s">
        <v>951</v>
      </c>
      <c r="E138" s="513">
        <v>21.75</v>
      </c>
      <c r="F138" s="487">
        <v>108</v>
      </c>
      <c r="G138" s="487">
        <v>4</v>
      </c>
      <c r="H138" s="487" t="s">
        <v>1069</v>
      </c>
      <c r="I138" s="488">
        <v>8760</v>
      </c>
    </row>
    <row r="139" spans="1:9" ht="12.75" customHeight="1">
      <c r="A139" s="521">
        <v>103</v>
      </c>
      <c r="B139" s="483" t="s">
        <v>1070</v>
      </c>
      <c r="C139" s="512">
        <v>1993</v>
      </c>
      <c r="D139" s="487" t="s">
        <v>951</v>
      </c>
      <c r="E139" s="513">
        <v>9.08</v>
      </c>
      <c r="F139" s="487">
        <v>57</v>
      </c>
      <c r="G139" s="487">
        <v>3.5</v>
      </c>
      <c r="H139" s="487" t="s">
        <v>946</v>
      </c>
      <c r="I139" s="488">
        <v>5832</v>
      </c>
    </row>
    <row r="140" spans="1:9" ht="12.75" customHeight="1">
      <c r="A140" s="521">
        <v>104</v>
      </c>
      <c r="B140" s="483" t="s">
        <v>1071</v>
      </c>
      <c r="C140" s="512">
        <v>1993</v>
      </c>
      <c r="D140" s="487" t="s">
        <v>951</v>
      </c>
      <c r="E140" s="513">
        <v>9.04</v>
      </c>
      <c r="F140" s="487">
        <v>57</v>
      </c>
      <c r="G140" s="487">
        <v>3.5</v>
      </c>
      <c r="H140" s="487" t="s">
        <v>946</v>
      </c>
      <c r="I140" s="488">
        <v>5832</v>
      </c>
    </row>
    <row r="141" spans="1:9" ht="12.75" customHeight="1">
      <c r="A141" s="521">
        <v>105</v>
      </c>
      <c r="B141" s="483" t="s">
        <v>1072</v>
      </c>
      <c r="C141" s="512">
        <v>2010</v>
      </c>
      <c r="D141" s="487" t="s">
        <v>951</v>
      </c>
      <c r="E141" s="513">
        <v>32.67</v>
      </c>
      <c r="F141" s="487">
        <v>108</v>
      </c>
      <c r="G141" s="487">
        <v>4</v>
      </c>
      <c r="H141" s="487" t="s">
        <v>1069</v>
      </c>
      <c r="I141" s="488">
        <v>8760</v>
      </c>
    </row>
    <row r="142" spans="1:9" ht="12.75" customHeight="1">
      <c r="A142" s="521">
        <v>106</v>
      </c>
      <c r="B142" s="483" t="s">
        <v>1073</v>
      </c>
      <c r="C142" s="512">
        <v>1993</v>
      </c>
      <c r="D142" s="487" t="s">
        <v>951</v>
      </c>
      <c r="E142" s="513">
        <v>8.64</v>
      </c>
      <c r="F142" s="487">
        <v>57</v>
      </c>
      <c r="G142" s="487">
        <v>3.5</v>
      </c>
      <c r="H142" s="487" t="s">
        <v>946</v>
      </c>
      <c r="I142" s="488">
        <v>5832</v>
      </c>
    </row>
    <row r="143" spans="1:9" ht="12.75" customHeight="1">
      <c r="A143" s="521">
        <v>107</v>
      </c>
      <c r="B143" s="483" t="s">
        <v>1074</v>
      </c>
      <c r="C143" s="512">
        <v>2010</v>
      </c>
      <c r="D143" s="487" t="s">
        <v>951</v>
      </c>
      <c r="E143" s="513">
        <v>16.63</v>
      </c>
      <c r="F143" s="487">
        <v>108</v>
      </c>
      <c r="G143" s="487">
        <v>4</v>
      </c>
      <c r="H143" s="487" t="s">
        <v>975</v>
      </c>
      <c r="I143" s="488">
        <v>8760</v>
      </c>
    </row>
    <row r="144" spans="1:9" ht="12.75" customHeight="1">
      <c r="A144" s="521">
        <v>108</v>
      </c>
      <c r="B144" s="483" t="s">
        <v>1075</v>
      </c>
      <c r="C144" s="512">
        <v>1993</v>
      </c>
      <c r="D144" s="487" t="s">
        <v>951</v>
      </c>
      <c r="E144" s="513">
        <v>8.72</v>
      </c>
      <c r="F144" s="487">
        <v>57</v>
      </c>
      <c r="G144" s="487">
        <v>3.5</v>
      </c>
      <c r="H144" s="487" t="s">
        <v>946</v>
      </c>
      <c r="I144" s="488">
        <v>5832</v>
      </c>
    </row>
    <row r="145" spans="1:9" ht="12.75" customHeight="1">
      <c r="A145" s="521">
        <v>109</v>
      </c>
      <c r="B145" s="483" t="s">
        <v>1076</v>
      </c>
      <c r="C145" s="512">
        <v>2010</v>
      </c>
      <c r="D145" s="487" t="s">
        <v>951</v>
      </c>
      <c r="E145" s="513">
        <v>18.29</v>
      </c>
      <c r="F145" s="487">
        <v>108</v>
      </c>
      <c r="G145" s="487">
        <v>4</v>
      </c>
      <c r="H145" s="487" t="s">
        <v>975</v>
      </c>
      <c r="I145" s="488">
        <v>8760</v>
      </c>
    </row>
    <row r="146" spans="1:9" ht="12.75" customHeight="1">
      <c r="A146" s="521">
        <v>110</v>
      </c>
      <c r="B146" s="483" t="s">
        <v>1077</v>
      </c>
      <c r="C146" s="512">
        <v>1993</v>
      </c>
      <c r="D146" s="487" t="s">
        <v>951</v>
      </c>
      <c r="E146" s="513">
        <v>8.26</v>
      </c>
      <c r="F146" s="487">
        <v>57</v>
      </c>
      <c r="G146" s="487">
        <v>3.5</v>
      </c>
      <c r="H146" s="487" t="s">
        <v>946</v>
      </c>
      <c r="I146" s="488">
        <v>5832</v>
      </c>
    </row>
    <row r="147" spans="1:9" ht="12.75" customHeight="1">
      <c r="A147" s="521">
        <v>111</v>
      </c>
      <c r="B147" s="483" t="s">
        <v>1078</v>
      </c>
      <c r="C147" s="512">
        <v>2010</v>
      </c>
      <c r="D147" s="487" t="s">
        <v>951</v>
      </c>
      <c r="E147" s="513">
        <v>15.04</v>
      </c>
      <c r="F147" s="487">
        <v>108</v>
      </c>
      <c r="G147" s="487">
        <v>4</v>
      </c>
      <c r="H147" s="487" t="s">
        <v>975</v>
      </c>
      <c r="I147" s="488">
        <v>8760</v>
      </c>
    </row>
    <row r="148" spans="1:9" ht="12.75" customHeight="1">
      <c r="A148" s="521">
        <v>112</v>
      </c>
      <c r="B148" s="483" t="s">
        <v>1079</v>
      </c>
      <c r="C148" s="512">
        <v>1993</v>
      </c>
      <c r="D148" s="487" t="s">
        <v>951</v>
      </c>
      <c r="E148" s="513">
        <v>8.48</v>
      </c>
      <c r="F148" s="487">
        <v>57</v>
      </c>
      <c r="G148" s="487">
        <v>3.5</v>
      </c>
      <c r="H148" s="487" t="s">
        <v>946</v>
      </c>
      <c r="I148" s="488">
        <v>5832</v>
      </c>
    </row>
    <row r="149" spans="1:9" ht="12.75" customHeight="1">
      <c r="A149" s="521">
        <v>113</v>
      </c>
      <c r="B149" s="483" t="s">
        <v>1080</v>
      </c>
      <c r="C149" s="512">
        <v>2010</v>
      </c>
      <c r="D149" s="487" t="s">
        <v>951</v>
      </c>
      <c r="E149" s="513">
        <v>21.91</v>
      </c>
      <c r="F149" s="487">
        <v>108</v>
      </c>
      <c r="G149" s="487">
        <v>4</v>
      </c>
      <c r="H149" s="487" t="s">
        <v>975</v>
      </c>
      <c r="I149" s="488">
        <v>8760</v>
      </c>
    </row>
    <row r="150" spans="1:9" ht="12.75" customHeight="1">
      <c r="A150" s="521">
        <v>114</v>
      </c>
      <c r="B150" s="483" t="s">
        <v>1081</v>
      </c>
      <c r="C150" s="512">
        <v>1993</v>
      </c>
      <c r="D150" s="487" t="s">
        <v>951</v>
      </c>
      <c r="E150" s="513">
        <v>7.92</v>
      </c>
      <c r="F150" s="487">
        <v>57</v>
      </c>
      <c r="G150" s="487">
        <v>3.5</v>
      </c>
      <c r="H150" s="487" t="s">
        <v>946</v>
      </c>
      <c r="I150" s="488">
        <v>5832</v>
      </c>
    </row>
    <row r="151" spans="1:9" s="464" customFormat="1" ht="12.75" customHeight="1">
      <c r="A151" s="521">
        <v>115</v>
      </c>
      <c r="B151" s="483" t="s">
        <v>1082</v>
      </c>
      <c r="C151" s="512">
        <v>2010</v>
      </c>
      <c r="D151" s="487" t="s">
        <v>951</v>
      </c>
      <c r="E151" s="513">
        <v>13.61</v>
      </c>
      <c r="F151" s="487">
        <v>108</v>
      </c>
      <c r="G151" s="487">
        <v>4</v>
      </c>
      <c r="H151" s="487" t="s">
        <v>975</v>
      </c>
      <c r="I151" s="488">
        <v>8760</v>
      </c>
    </row>
    <row r="152" spans="1:9" ht="12.75" customHeight="1">
      <c r="A152" s="521">
        <v>116</v>
      </c>
      <c r="B152" s="483" t="s">
        <v>1083</v>
      </c>
      <c r="C152" s="512">
        <v>1993</v>
      </c>
      <c r="D152" s="487" t="s">
        <v>951</v>
      </c>
      <c r="E152" s="513">
        <v>8.07</v>
      </c>
      <c r="F152" s="487">
        <v>57</v>
      </c>
      <c r="G152" s="487">
        <v>3.5</v>
      </c>
      <c r="H152" s="487" t="s">
        <v>946</v>
      </c>
      <c r="I152" s="488">
        <v>5832</v>
      </c>
    </row>
    <row r="153" spans="1:9" ht="12.75" customHeight="1">
      <c r="A153" s="521">
        <v>117</v>
      </c>
      <c r="B153" s="483" t="s">
        <v>1084</v>
      </c>
      <c r="C153" s="512">
        <v>2010</v>
      </c>
      <c r="D153" s="487" t="s">
        <v>951</v>
      </c>
      <c r="E153" s="513">
        <v>27.31</v>
      </c>
      <c r="F153" s="487">
        <v>108</v>
      </c>
      <c r="G153" s="487">
        <v>4</v>
      </c>
      <c r="H153" s="487" t="s">
        <v>975</v>
      </c>
      <c r="I153" s="488">
        <v>8760</v>
      </c>
    </row>
    <row r="154" spans="1:9" ht="12.75" customHeight="1">
      <c r="A154" s="521">
        <v>118</v>
      </c>
      <c r="B154" s="483" t="s">
        <v>1085</v>
      </c>
      <c r="C154" s="512">
        <v>1993</v>
      </c>
      <c r="D154" s="487" t="s">
        <v>951</v>
      </c>
      <c r="E154" s="513">
        <v>7.82</v>
      </c>
      <c r="F154" s="487">
        <v>57</v>
      </c>
      <c r="G154" s="487">
        <v>3.5</v>
      </c>
      <c r="H154" s="487" t="s">
        <v>946</v>
      </c>
      <c r="I154" s="488">
        <v>5832</v>
      </c>
    </row>
    <row r="155" spans="1:9" ht="12.75" customHeight="1">
      <c r="A155" s="521">
        <v>119</v>
      </c>
      <c r="B155" s="483" t="s">
        <v>1086</v>
      </c>
      <c r="C155" s="512">
        <v>2010</v>
      </c>
      <c r="D155" s="487" t="s">
        <v>951</v>
      </c>
      <c r="E155" s="513">
        <v>23.47</v>
      </c>
      <c r="F155" s="487">
        <v>108</v>
      </c>
      <c r="G155" s="487">
        <v>4</v>
      </c>
      <c r="H155" s="487" t="s">
        <v>975</v>
      </c>
      <c r="I155" s="488">
        <v>8760</v>
      </c>
    </row>
    <row r="156" spans="1:9" ht="12.75" customHeight="1">
      <c r="A156" s="521">
        <v>120</v>
      </c>
      <c r="B156" s="483" t="s">
        <v>1087</v>
      </c>
      <c r="C156" s="512">
        <v>1993</v>
      </c>
      <c r="D156" s="487" t="s">
        <v>951</v>
      </c>
      <c r="E156" s="513">
        <v>8.93</v>
      </c>
      <c r="F156" s="487">
        <v>57</v>
      </c>
      <c r="G156" s="487">
        <v>3.5</v>
      </c>
      <c r="H156" s="487" t="s">
        <v>946</v>
      </c>
      <c r="I156" s="488">
        <v>5832</v>
      </c>
    </row>
    <row r="157" spans="1:9" ht="12.75" customHeight="1">
      <c r="A157" s="521">
        <v>121</v>
      </c>
      <c r="B157" s="483" t="s">
        <v>1088</v>
      </c>
      <c r="C157" s="512">
        <v>2010</v>
      </c>
      <c r="D157" s="487" t="s">
        <v>951</v>
      </c>
      <c r="E157" s="513">
        <v>13.98</v>
      </c>
      <c r="F157" s="487">
        <v>108</v>
      </c>
      <c r="G157" s="487">
        <v>4</v>
      </c>
      <c r="H157" s="487" t="s">
        <v>975</v>
      </c>
      <c r="I157" s="488">
        <v>8760</v>
      </c>
    </row>
    <row r="158" spans="1:9" ht="12.75" customHeight="1">
      <c r="A158" s="521">
        <v>122</v>
      </c>
      <c r="B158" s="483" t="s">
        <v>1089</v>
      </c>
      <c r="C158" s="512">
        <v>1993</v>
      </c>
      <c r="D158" s="487" t="s">
        <v>951</v>
      </c>
      <c r="E158" s="513">
        <v>9.37</v>
      </c>
      <c r="F158" s="487">
        <v>57</v>
      </c>
      <c r="G158" s="487">
        <v>3.5</v>
      </c>
      <c r="H158" s="487" t="s">
        <v>946</v>
      </c>
      <c r="I158" s="488">
        <v>5832</v>
      </c>
    </row>
    <row r="159" spans="1:9" ht="12.75" customHeight="1">
      <c r="A159" s="521">
        <v>123</v>
      </c>
      <c r="B159" s="483" t="s">
        <v>1090</v>
      </c>
      <c r="C159" s="512">
        <v>2010</v>
      </c>
      <c r="D159" s="487" t="s">
        <v>951</v>
      </c>
      <c r="E159" s="513">
        <v>25.8</v>
      </c>
      <c r="F159" s="487">
        <v>108</v>
      </c>
      <c r="G159" s="487">
        <v>4</v>
      </c>
      <c r="H159" s="487" t="s">
        <v>975</v>
      </c>
      <c r="I159" s="488">
        <v>8760</v>
      </c>
    </row>
    <row r="160" spans="1:9" ht="12.75" customHeight="1">
      <c r="A160" s="521">
        <v>124</v>
      </c>
      <c r="B160" s="483" t="s">
        <v>1091</v>
      </c>
      <c r="C160" s="512">
        <v>1993</v>
      </c>
      <c r="D160" s="487" t="s">
        <v>951</v>
      </c>
      <c r="E160" s="513">
        <v>10.49</v>
      </c>
      <c r="F160" s="487">
        <v>40</v>
      </c>
      <c r="G160" s="487">
        <v>3.5</v>
      </c>
      <c r="H160" s="487" t="s">
        <v>946</v>
      </c>
      <c r="I160" s="488">
        <v>5832</v>
      </c>
    </row>
    <row r="161" spans="1:9" s="464" customFormat="1" ht="12.75" customHeight="1">
      <c r="A161" s="521">
        <v>125</v>
      </c>
      <c r="B161" s="483" t="s">
        <v>1092</v>
      </c>
      <c r="C161" s="512">
        <v>2014</v>
      </c>
      <c r="D161" s="487" t="s">
        <v>951</v>
      </c>
      <c r="E161" s="513">
        <v>26.07</v>
      </c>
      <c r="F161" s="487">
        <v>108</v>
      </c>
      <c r="G161" s="487">
        <v>4</v>
      </c>
      <c r="H161" s="487" t="s">
        <v>975</v>
      </c>
      <c r="I161" s="488">
        <v>8760</v>
      </c>
    </row>
    <row r="162" spans="1:9" ht="24.75" customHeight="1">
      <c r="A162" s="521">
        <v>126</v>
      </c>
      <c r="B162" s="483" t="s">
        <v>1093</v>
      </c>
      <c r="C162" s="512">
        <v>2015</v>
      </c>
      <c r="D162" s="487" t="s">
        <v>951</v>
      </c>
      <c r="E162" s="513">
        <v>66.58</v>
      </c>
      <c r="F162" s="487">
        <v>108</v>
      </c>
      <c r="G162" s="487">
        <v>4</v>
      </c>
      <c r="H162" s="487" t="s">
        <v>959</v>
      </c>
      <c r="I162" s="488">
        <v>8760</v>
      </c>
    </row>
    <row r="163" spans="1:9" ht="12.75" customHeight="1">
      <c r="A163" s="521">
        <v>127</v>
      </c>
      <c r="B163" s="483" t="s">
        <v>1094</v>
      </c>
      <c r="C163" s="512">
        <v>1986</v>
      </c>
      <c r="D163" s="487" t="s">
        <v>951</v>
      </c>
      <c r="E163" s="513">
        <v>10.13</v>
      </c>
      <c r="F163" s="487">
        <v>57</v>
      </c>
      <c r="G163" s="487">
        <v>3.5</v>
      </c>
      <c r="H163" s="487" t="s">
        <v>946</v>
      </c>
      <c r="I163" s="488">
        <v>5832</v>
      </c>
    </row>
    <row r="164" spans="1:9" ht="12.75" customHeight="1">
      <c r="A164" s="521">
        <v>128</v>
      </c>
      <c r="B164" s="483" t="s">
        <v>1095</v>
      </c>
      <c r="C164" s="512">
        <v>2015</v>
      </c>
      <c r="D164" s="487" t="s">
        <v>951</v>
      </c>
      <c r="E164" s="513">
        <v>19.2</v>
      </c>
      <c r="F164" s="487">
        <v>108</v>
      </c>
      <c r="G164" s="487">
        <v>4</v>
      </c>
      <c r="H164" s="487" t="s">
        <v>959</v>
      </c>
      <c r="I164" s="488">
        <v>8760</v>
      </c>
    </row>
    <row r="165" spans="1:9" ht="12.75" customHeight="1">
      <c r="A165" s="521">
        <v>129</v>
      </c>
      <c r="B165" s="483" t="s">
        <v>1096</v>
      </c>
      <c r="C165" s="512">
        <v>1986</v>
      </c>
      <c r="D165" s="487" t="s">
        <v>951</v>
      </c>
      <c r="E165" s="513">
        <v>11.07</v>
      </c>
      <c r="F165" s="487">
        <v>57</v>
      </c>
      <c r="G165" s="487">
        <v>3.5</v>
      </c>
      <c r="H165" s="487" t="s">
        <v>946</v>
      </c>
      <c r="I165" s="488">
        <v>5832</v>
      </c>
    </row>
    <row r="166" spans="1:9" s="464" customFormat="1" ht="12.75" customHeight="1">
      <c r="A166" s="521">
        <v>130</v>
      </c>
      <c r="B166" s="483" t="s">
        <v>1097</v>
      </c>
      <c r="C166" s="512">
        <v>2015</v>
      </c>
      <c r="D166" s="487" t="s">
        <v>951</v>
      </c>
      <c r="E166" s="513">
        <v>10</v>
      </c>
      <c r="F166" s="487">
        <v>108</v>
      </c>
      <c r="G166" s="487">
        <v>4</v>
      </c>
      <c r="H166" s="487" t="s">
        <v>959</v>
      </c>
      <c r="I166" s="488">
        <v>8760</v>
      </c>
    </row>
    <row r="167" spans="1:9" s="464" customFormat="1" ht="12.75" customHeight="1">
      <c r="A167" s="521">
        <v>131</v>
      </c>
      <c r="B167" s="483" t="s">
        <v>1098</v>
      </c>
      <c r="C167" s="512">
        <v>2015</v>
      </c>
      <c r="D167" s="487" t="s">
        <v>951</v>
      </c>
      <c r="E167" s="513">
        <v>17.5</v>
      </c>
      <c r="F167" s="487">
        <v>108</v>
      </c>
      <c r="G167" s="487">
        <v>4</v>
      </c>
      <c r="H167" s="487" t="s">
        <v>959</v>
      </c>
      <c r="I167" s="488">
        <v>8760</v>
      </c>
    </row>
    <row r="168" spans="1:9" ht="12.75" customHeight="1">
      <c r="A168" s="521">
        <v>132</v>
      </c>
      <c r="B168" s="483" t="s">
        <v>1099</v>
      </c>
      <c r="C168" s="512">
        <v>1986</v>
      </c>
      <c r="D168" s="487" t="s">
        <v>951</v>
      </c>
      <c r="E168" s="513">
        <v>10.96</v>
      </c>
      <c r="F168" s="487">
        <v>57</v>
      </c>
      <c r="G168" s="487">
        <v>3.5</v>
      </c>
      <c r="H168" s="487" t="s">
        <v>946</v>
      </c>
      <c r="I168" s="488">
        <v>5832</v>
      </c>
    </row>
    <row r="169" spans="1:9" s="464" customFormat="1" ht="12.75" customHeight="1">
      <c r="A169" s="521">
        <v>133</v>
      </c>
      <c r="B169" s="483" t="s">
        <v>1100</v>
      </c>
      <c r="C169" s="512">
        <v>2014</v>
      </c>
      <c r="D169" s="487" t="s">
        <v>951</v>
      </c>
      <c r="E169" s="513">
        <v>37.99</v>
      </c>
      <c r="F169" s="487">
        <v>108</v>
      </c>
      <c r="G169" s="487">
        <v>4</v>
      </c>
      <c r="H169" s="487" t="s">
        <v>946</v>
      </c>
      <c r="I169" s="488">
        <v>8760</v>
      </c>
    </row>
    <row r="170" spans="1:9" ht="12.75" customHeight="1">
      <c r="A170" s="521">
        <v>134</v>
      </c>
      <c r="B170" s="483" t="s">
        <v>1101</v>
      </c>
      <c r="C170" s="512">
        <v>1986</v>
      </c>
      <c r="D170" s="487" t="s">
        <v>951</v>
      </c>
      <c r="E170" s="513">
        <v>14.37</v>
      </c>
      <c r="F170" s="487">
        <v>57</v>
      </c>
      <c r="G170" s="487">
        <v>3.5</v>
      </c>
      <c r="H170" s="487" t="s">
        <v>946</v>
      </c>
      <c r="I170" s="488">
        <v>5832</v>
      </c>
    </row>
    <row r="171" spans="1:9" ht="12.75" customHeight="1">
      <c r="A171" s="521">
        <v>135</v>
      </c>
      <c r="B171" s="483" t="s">
        <v>1102</v>
      </c>
      <c r="C171" s="512">
        <v>2015</v>
      </c>
      <c r="D171" s="487" t="s">
        <v>951</v>
      </c>
      <c r="E171" s="513">
        <v>19.71</v>
      </c>
      <c r="F171" s="487">
        <v>108</v>
      </c>
      <c r="G171" s="487">
        <v>4</v>
      </c>
      <c r="H171" s="487" t="s">
        <v>946</v>
      </c>
      <c r="I171" s="488">
        <v>8760</v>
      </c>
    </row>
    <row r="172" spans="1:9" ht="12.75" customHeight="1">
      <c r="A172" s="521">
        <v>136</v>
      </c>
      <c r="B172" s="483" t="s">
        <v>1103</v>
      </c>
      <c r="C172" s="512">
        <v>2015</v>
      </c>
      <c r="D172" s="487" t="s">
        <v>951</v>
      </c>
      <c r="E172" s="513">
        <v>12.93</v>
      </c>
      <c r="F172" s="558">
        <v>57</v>
      </c>
      <c r="G172" s="487">
        <v>3.5</v>
      </c>
      <c r="H172" s="487" t="s">
        <v>959</v>
      </c>
      <c r="I172" s="488">
        <v>8760</v>
      </c>
    </row>
    <row r="173" spans="1:9" ht="12.75" customHeight="1">
      <c r="A173" s="521">
        <v>137</v>
      </c>
      <c r="B173" s="483" t="s">
        <v>1104</v>
      </c>
      <c r="C173" s="512">
        <v>1986</v>
      </c>
      <c r="D173" s="487" t="s">
        <v>951</v>
      </c>
      <c r="E173" s="513">
        <v>3.89</v>
      </c>
      <c r="F173" s="487">
        <v>45</v>
      </c>
      <c r="G173" s="487">
        <v>2.5</v>
      </c>
      <c r="H173" s="487" t="s">
        <v>946</v>
      </c>
      <c r="I173" s="488">
        <v>8760</v>
      </c>
    </row>
    <row r="174" spans="1:9" ht="12.75" customHeight="1">
      <c r="A174" s="521">
        <v>138</v>
      </c>
      <c r="B174" s="566" t="s">
        <v>1105</v>
      </c>
      <c r="C174" s="567">
        <v>2015</v>
      </c>
      <c r="D174" s="511" t="s">
        <v>951</v>
      </c>
      <c r="E174" s="568">
        <v>23.51</v>
      </c>
      <c r="F174" s="511">
        <v>57</v>
      </c>
      <c r="G174" s="511">
        <v>3.5</v>
      </c>
      <c r="H174" s="511" t="s">
        <v>959</v>
      </c>
      <c r="I174" s="584">
        <v>8760</v>
      </c>
    </row>
    <row r="175" spans="1:9" ht="12.75" customHeight="1">
      <c r="A175" s="521">
        <v>139</v>
      </c>
      <c r="B175" s="483" t="s">
        <v>1106</v>
      </c>
      <c r="C175" s="512">
        <v>1986</v>
      </c>
      <c r="D175" s="487" t="s">
        <v>951</v>
      </c>
      <c r="E175" s="513">
        <v>3.16</v>
      </c>
      <c r="F175" s="487">
        <v>76</v>
      </c>
      <c r="G175" s="487">
        <v>3.5</v>
      </c>
      <c r="H175" s="487" t="s">
        <v>946</v>
      </c>
      <c r="I175" s="488">
        <v>8760</v>
      </c>
    </row>
    <row r="176" spans="1:9" ht="12.75" customHeight="1">
      <c r="A176" s="521">
        <v>140</v>
      </c>
      <c r="B176" s="483" t="s">
        <v>1107</v>
      </c>
      <c r="C176" s="512">
        <v>2015</v>
      </c>
      <c r="D176" s="487" t="s">
        <v>951</v>
      </c>
      <c r="E176" s="513">
        <v>26.8</v>
      </c>
      <c r="F176" s="487">
        <v>40</v>
      </c>
      <c r="G176" s="487">
        <v>3</v>
      </c>
      <c r="H176" s="487" t="s">
        <v>959</v>
      </c>
      <c r="I176" s="488">
        <v>8760</v>
      </c>
    </row>
    <row r="177" spans="1:9" ht="12.75" customHeight="1">
      <c r="A177" s="521">
        <v>141</v>
      </c>
      <c r="B177" s="483" t="s">
        <v>1108</v>
      </c>
      <c r="C177" s="512">
        <v>1986</v>
      </c>
      <c r="D177" s="487" t="s">
        <v>951</v>
      </c>
      <c r="E177" s="513">
        <v>3.23</v>
      </c>
      <c r="F177" s="487">
        <v>76</v>
      </c>
      <c r="G177" s="487">
        <v>3.5</v>
      </c>
      <c r="H177" s="487" t="s">
        <v>946</v>
      </c>
      <c r="I177" s="488">
        <v>8760</v>
      </c>
    </row>
    <row r="178" spans="1:9" ht="12.75" customHeight="1">
      <c r="A178" s="521">
        <v>142</v>
      </c>
      <c r="B178" s="483" t="s">
        <v>1109</v>
      </c>
      <c r="C178" s="512">
        <v>2010</v>
      </c>
      <c r="D178" s="487" t="s">
        <v>951</v>
      </c>
      <c r="E178" s="513">
        <v>18.69</v>
      </c>
      <c r="F178" s="487">
        <v>159</v>
      </c>
      <c r="G178" s="487">
        <v>4.5</v>
      </c>
      <c r="H178" s="487" t="s">
        <v>975</v>
      </c>
      <c r="I178" s="488">
        <v>8760</v>
      </c>
    </row>
    <row r="179" spans="1:9" ht="12.75" customHeight="1">
      <c r="A179" s="521">
        <v>143</v>
      </c>
      <c r="B179" s="483" t="s">
        <v>1110</v>
      </c>
      <c r="C179" s="512">
        <v>1974</v>
      </c>
      <c r="D179" s="487" t="s">
        <v>951</v>
      </c>
      <c r="E179" s="513">
        <v>4.82</v>
      </c>
      <c r="F179" s="487">
        <v>57</v>
      </c>
      <c r="G179" s="487">
        <v>3.5</v>
      </c>
      <c r="H179" s="487" t="s">
        <v>946</v>
      </c>
      <c r="I179" s="488">
        <v>8760</v>
      </c>
    </row>
    <row r="180" spans="1:9" ht="12.75" customHeight="1">
      <c r="A180" s="521">
        <v>144</v>
      </c>
      <c r="B180" s="483" t="s">
        <v>1111</v>
      </c>
      <c r="C180" s="512">
        <v>2010</v>
      </c>
      <c r="D180" s="487" t="s">
        <v>951</v>
      </c>
      <c r="E180" s="513">
        <v>14.31</v>
      </c>
      <c r="F180" s="487">
        <v>159</v>
      </c>
      <c r="G180" s="487">
        <v>4.5</v>
      </c>
      <c r="H180" s="487" t="s">
        <v>975</v>
      </c>
      <c r="I180" s="488">
        <v>8760</v>
      </c>
    </row>
    <row r="181" spans="1:9" s="464" customFormat="1" ht="12.75" customHeight="1">
      <c r="A181" s="521">
        <v>145</v>
      </c>
      <c r="B181" s="483" t="s">
        <v>1112</v>
      </c>
      <c r="C181" s="512">
        <v>1974</v>
      </c>
      <c r="D181" s="487" t="s">
        <v>951</v>
      </c>
      <c r="E181" s="513">
        <v>5.14</v>
      </c>
      <c r="F181" s="487">
        <v>57</v>
      </c>
      <c r="G181" s="487">
        <v>3.5</v>
      </c>
      <c r="H181" s="487" t="s">
        <v>946</v>
      </c>
      <c r="I181" s="488">
        <v>8760</v>
      </c>
    </row>
    <row r="182" spans="1:9" ht="12.75" customHeight="1">
      <c r="A182" s="521">
        <v>146</v>
      </c>
      <c r="B182" s="483" t="s">
        <v>1113</v>
      </c>
      <c r="C182" s="512">
        <v>2010</v>
      </c>
      <c r="D182" s="487" t="s">
        <v>951</v>
      </c>
      <c r="E182" s="513">
        <v>18.67</v>
      </c>
      <c r="F182" s="487">
        <v>159</v>
      </c>
      <c r="G182" s="487">
        <v>4.5</v>
      </c>
      <c r="H182" s="487" t="s">
        <v>975</v>
      </c>
      <c r="I182" s="488">
        <v>8760</v>
      </c>
    </row>
    <row r="183" spans="1:9" ht="12.75" customHeight="1">
      <c r="A183" s="521">
        <v>147</v>
      </c>
      <c r="B183" s="483" t="s">
        <v>1114</v>
      </c>
      <c r="C183" s="512">
        <v>1974</v>
      </c>
      <c r="D183" s="487" t="s">
        <v>951</v>
      </c>
      <c r="E183" s="513">
        <v>5.87</v>
      </c>
      <c r="F183" s="487">
        <v>57</v>
      </c>
      <c r="G183" s="487">
        <v>3.5</v>
      </c>
      <c r="H183" s="487" t="s">
        <v>946</v>
      </c>
      <c r="I183" s="488">
        <v>8760</v>
      </c>
    </row>
    <row r="184" spans="1:9" ht="12.75" customHeight="1">
      <c r="A184" s="521">
        <v>148</v>
      </c>
      <c r="B184" s="483" t="s">
        <v>1115</v>
      </c>
      <c r="C184" s="512">
        <v>2010</v>
      </c>
      <c r="D184" s="487" t="s">
        <v>951</v>
      </c>
      <c r="E184" s="513">
        <v>19.18</v>
      </c>
      <c r="F184" s="487">
        <v>159</v>
      </c>
      <c r="G184" s="487">
        <v>4.5</v>
      </c>
      <c r="H184" s="487" t="s">
        <v>975</v>
      </c>
      <c r="I184" s="488">
        <v>8760</v>
      </c>
    </row>
    <row r="185" spans="1:9" ht="12.75" customHeight="1">
      <c r="A185" s="521">
        <v>149</v>
      </c>
      <c r="B185" s="483" t="s">
        <v>1116</v>
      </c>
      <c r="C185" s="512">
        <v>1974</v>
      </c>
      <c r="D185" s="487" t="s">
        <v>951</v>
      </c>
      <c r="E185" s="513">
        <v>5.88</v>
      </c>
      <c r="F185" s="487">
        <v>57</v>
      </c>
      <c r="G185" s="487">
        <v>3.5</v>
      </c>
      <c r="H185" s="487" t="s">
        <v>946</v>
      </c>
      <c r="I185" s="488">
        <v>8760</v>
      </c>
    </row>
    <row r="186" spans="1:9" ht="12.75" customHeight="1">
      <c r="A186" s="521">
        <v>150</v>
      </c>
      <c r="B186" s="483" t="s">
        <v>1117</v>
      </c>
      <c r="C186" s="512">
        <v>2010</v>
      </c>
      <c r="D186" s="487" t="s">
        <v>951</v>
      </c>
      <c r="E186" s="513">
        <v>20.38</v>
      </c>
      <c r="F186" s="487">
        <v>159</v>
      </c>
      <c r="G186" s="487">
        <v>4.5</v>
      </c>
      <c r="H186" s="487" t="s">
        <v>975</v>
      </c>
      <c r="I186" s="488">
        <v>8760</v>
      </c>
    </row>
    <row r="187" spans="1:9" ht="12.75" customHeight="1">
      <c r="A187" s="521">
        <v>151</v>
      </c>
      <c r="B187" s="483" t="s">
        <v>1118</v>
      </c>
      <c r="C187" s="512">
        <v>1970</v>
      </c>
      <c r="D187" s="487" t="s">
        <v>951</v>
      </c>
      <c r="E187" s="513">
        <v>5.03</v>
      </c>
      <c r="F187" s="487">
        <v>25</v>
      </c>
      <c r="G187" s="527">
        <v>3</v>
      </c>
      <c r="H187" s="487" t="s">
        <v>946</v>
      </c>
      <c r="I187" s="488">
        <v>5832</v>
      </c>
    </row>
    <row r="188" spans="1:9" ht="12.75" customHeight="1">
      <c r="A188" s="521">
        <v>152</v>
      </c>
      <c r="B188" s="483" t="s">
        <v>1119</v>
      </c>
      <c r="C188" s="512">
        <v>2010</v>
      </c>
      <c r="D188" s="487" t="s">
        <v>951</v>
      </c>
      <c r="E188" s="513">
        <v>92.29</v>
      </c>
      <c r="F188" s="487">
        <v>159</v>
      </c>
      <c r="G188" s="487">
        <v>4.5</v>
      </c>
      <c r="H188" s="487" t="s">
        <v>975</v>
      </c>
      <c r="I188" s="488">
        <v>8760</v>
      </c>
    </row>
    <row r="189" spans="1:9" ht="12.75" customHeight="1">
      <c r="A189" s="521">
        <v>153</v>
      </c>
      <c r="B189" s="483" t="s">
        <v>1120</v>
      </c>
      <c r="C189" s="512">
        <v>2010</v>
      </c>
      <c r="D189" s="487" t="s">
        <v>951</v>
      </c>
      <c r="E189" s="513">
        <v>18.6</v>
      </c>
      <c r="F189" s="487">
        <v>108</v>
      </c>
      <c r="G189" s="487">
        <v>4</v>
      </c>
      <c r="H189" s="487" t="s">
        <v>975</v>
      </c>
      <c r="I189" s="488">
        <v>8760</v>
      </c>
    </row>
    <row r="190" spans="1:9" ht="12.75" customHeight="1">
      <c r="A190" s="521">
        <v>154</v>
      </c>
      <c r="B190" s="528" t="s">
        <v>1121</v>
      </c>
      <c r="C190" s="529">
        <v>2010</v>
      </c>
      <c r="D190" s="529" t="s">
        <v>1122</v>
      </c>
      <c r="E190" s="513">
        <v>47.54</v>
      </c>
      <c r="F190" s="487">
        <v>108</v>
      </c>
      <c r="G190" s="487">
        <v>4</v>
      </c>
      <c r="H190" s="487" t="s">
        <v>946</v>
      </c>
      <c r="I190" s="488">
        <v>8760</v>
      </c>
    </row>
    <row r="191" spans="1:9" s="522" customFormat="1" ht="12.75" customHeight="1">
      <c r="A191" s="521">
        <v>155</v>
      </c>
      <c r="B191" s="528" t="s">
        <v>1123</v>
      </c>
      <c r="C191" s="487">
        <v>2010</v>
      </c>
      <c r="D191" s="487" t="s">
        <v>951</v>
      </c>
      <c r="E191" s="513">
        <v>35.98</v>
      </c>
      <c r="F191" s="487">
        <v>108</v>
      </c>
      <c r="G191" s="487">
        <v>4</v>
      </c>
      <c r="H191" s="487" t="s">
        <v>975</v>
      </c>
      <c r="I191" s="488">
        <v>8760</v>
      </c>
    </row>
    <row r="192" spans="1:9" s="522" customFormat="1" ht="12.75" customHeight="1">
      <c r="A192" s="521">
        <v>156</v>
      </c>
      <c r="B192" s="528" t="s">
        <v>1124</v>
      </c>
      <c r="C192" s="529">
        <v>2010</v>
      </c>
      <c r="D192" s="529" t="s">
        <v>1122</v>
      </c>
      <c r="E192" s="513">
        <v>25</v>
      </c>
      <c r="F192" s="487">
        <v>108</v>
      </c>
      <c r="G192" s="487">
        <v>4</v>
      </c>
      <c r="H192" s="487" t="s">
        <v>946</v>
      </c>
      <c r="I192" s="488">
        <v>8760</v>
      </c>
    </row>
    <row r="193" spans="1:9" ht="12.75" customHeight="1">
      <c r="A193" s="521">
        <v>157</v>
      </c>
      <c r="B193" s="483" t="s">
        <v>1125</v>
      </c>
      <c r="C193" s="512">
        <v>1997</v>
      </c>
      <c r="D193" s="487" t="s">
        <v>951</v>
      </c>
      <c r="E193" s="513">
        <v>6.56</v>
      </c>
      <c r="F193" s="487">
        <v>57</v>
      </c>
      <c r="G193" s="487">
        <v>3.5</v>
      </c>
      <c r="H193" s="487" t="s">
        <v>946</v>
      </c>
      <c r="I193" s="488">
        <v>5832</v>
      </c>
    </row>
    <row r="194" spans="1:9" ht="12.75" customHeight="1">
      <c r="A194" s="521">
        <v>158</v>
      </c>
      <c r="B194" s="483" t="s">
        <v>1126</v>
      </c>
      <c r="C194" s="512">
        <v>2012</v>
      </c>
      <c r="D194" s="487" t="s">
        <v>951</v>
      </c>
      <c r="E194" s="513">
        <v>160.73</v>
      </c>
      <c r="F194" s="487">
        <v>108</v>
      </c>
      <c r="G194" s="487">
        <v>4</v>
      </c>
      <c r="H194" s="487" t="s">
        <v>975</v>
      </c>
      <c r="I194" s="488">
        <v>5832</v>
      </c>
    </row>
    <row r="195" spans="1:9" ht="12.75" customHeight="1">
      <c r="A195" s="521">
        <v>159</v>
      </c>
      <c r="B195" s="483" t="s">
        <v>1127</v>
      </c>
      <c r="C195" s="512">
        <v>2012</v>
      </c>
      <c r="D195" s="487" t="s">
        <v>951</v>
      </c>
      <c r="E195" s="513">
        <v>46.02</v>
      </c>
      <c r="F195" s="487">
        <v>76</v>
      </c>
      <c r="G195" s="487">
        <v>3.5</v>
      </c>
      <c r="H195" s="487" t="s">
        <v>975</v>
      </c>
      <c r="I195" s="488">
        <v>5832</v>
      </c>
    </row>
    <row r="196" spans="1:9" ht="12.75" customHeight="1">
      <c r="A196" s="521">
        <v>160</v>
      </c>
      <c r="B196" s="483" t="s">
        <v>1128</v>
      </c>
      <c r="C196" s="512">
        <v>2012</v>
      </c>
      <c r="D196" s="487" t="s">
        <v>951</v>
      </c>
      <c r="E196" s="513">
        <v>4.37</v>
      </c>
      <c r="F196" s="487">
        <v>57</v>
      </c>
      <c r="G196" s="487">
        <v>3.5</v>
      </c>
      <c r="H196" s="487" t="s">
        <v>975</v>
      </c>
      <c r="I196" s="488">
        <v>5832</v>
      </c>
    </row>
    <row r="197" spans="1:9" ht="12.75" customHeight="1">
      <c r="A197" s="521">
        <v>161</v>
      </c>
      <c r="B197" s="483" t="s">
        <v>1129</v>
      </c>
      <c r="C197" s="512">
        <v>2012</v>
      </c>
      <c r="D197" s="487" t="s">
        <v>951</v>
      </c>
      <c r="E197" s="513">
        <v>6.57</v>
      </c>
      <c r="F197" s="487">
        <v>45</v>
      </c>
      <c r="G197" s="487">
        <v>2.5</v>
      </c>
      <c r="H197" s="487" t="s">
        <v>975</v>
      </c>
      <c r="I197" s="488">
        <v>5832</v>
      </c>
    </row>
    <row r="198" spans="1:9" ht="12.75" customHeight="1">
      <c r="A198" s="521">
        <v>162</v>
      </c>
      <c r="B198" s="483" t="s">
        <v>1130</v>
      </c>
      <c r="C198" s="512">
        <v>2012</v>
      </c>
      <c r="D198" s="487" t="s">
        <v>951</v>
      </c>
      <c r="E198" s="513">
        <v>80.86</v>
      </c>
      <c r="F198" s="487">
        <v>89</v>
      </c>
      <c r="G198" s="487">
        <v>3.5</v>
      </c>
      <c r="H198" s="487" t="s">
        <v>975</v>
      </c>
      <c r="I198" s="488">
        <v>5832</v>
      </c>
    </row>
    <row r="199" spans="1:9" ht="12.75" customHeight="1">
      <c r="A199" s="521">
        <v>163</v>
      </c>
      <c r="B199" s="483" t="s">
        <v>1131</v>
      </c>
      <c r="C199" s="512">
        <v>2012</v>
      </c>
      <c r="D199" s="487" t="s">
        <v>951</v>
      </c>
      <c r="E199" s="513">
        <v>19</v>
      </c>
      <c r="F199" s="487">
        <v>89</v>
      </c>
      <c r="G199" s="487">
        <v>3.5</v>
      </c>
      <c r="H199" s="487" t="s">
        <v>975</v>
      </c>
      <c r="I199" s="488">
        <v>5832</v>
      </c>
    </row>
    <row r="200" spans="1:9" ht="12.75" customHeight="1">
      <c r="A200" s="521">
        <v>164</v>
      </c>
      <c r="B200" s="483" t="s">
        <v>1132</v>
      </c>
      <c r="C200" s="512">
        <v>2012</v>
      </c>
      <c r="D200" s="487" t="s">
        <v>951</v>
      </c>
      <c r="E200" s="513">
        <v>19.8</v>
      </c>
      <c r="F200" s="487">
        <v>89</v>
      </c>
      <c r="G200" s="487">
        <v>3.5</v>
      </c>
      <c r="H200" s="487" t="s">
        <v>975</v>
      </c>
      <c r="I200" s="488">
        <v>5832</v>
      </c>
    </row>
    <row r="201" spans="1:9" ht="12.75" customHeight="1">
      <c r="A201" s="521">
        <v>165</v>
      </c>
      <c r="B201" s="483" t="s">
        <v>1133</v>
      </c>
      <c r="C201" s="512">
        <v>2012</v>
      </c>
      <c r="D201" s="487" t="s">
        <v>951</v>
      </c>
      <c r="E201" s="513">
        <v>7.33</v>
      </c>
      <c r="F201" s="487">
        <v>45</v>
      </c>
      <c r="G201" s="487">
        <v>2.5</v>
      </c>
      <c r="H201" s="487" t="s">
        <v>975</v>
      </c>
      <c r="I201" s="488">
        <v>5832</v>
      </c>
    </row>
    <row r="202" spans="1:9" ht="12.75" customHeight="1">
      <c r="A202" s="521">
        <v>166</v>
      </c>
      <c r="B202" s="483" t="s">
        <v>1134</v>
      </c>
      <c r="C202" s="512">
        <v>2012</v>
      </c>
      <c r="D202" s="487" t="s">
        <v>951</v>
      </c>
      <c r="E202" s="513">
        <v>13.4</v>
      </c>
      <c r="F202" s="487">
        <v>89</v>
      </c>
      <c r="G202" s="487">
        <v>3.5</v>
      </c>
      <c r="H202" s="487" t="s">
        <v>975</v>
      </c>
      <c r="I202" s="488">
        <v>5832</v>
      </c>
    </row>
    <row r="203" spans="1:9" ht="12.75" customHeight="1">
      <c r="A203" s="521">
        <v>167</v>
      </c>
      <c r="B203" s="483" t="s">
        <v>1135</v>
      </c>
      <c r="C203" s="512">
        <v>2012</v>
      </c>
      <c r="D203" s="487" t="s">
        <v>951</v>
      </c>
      <c r="E203" s="513">
        <v>36.68</v>
      </c>
      <c r="F203" s="487">
        <v>89</v>
      </c>
      <c r="G203" s="487">
        <v>3.5</v>
      </c>
      <c r="H203" s="487" t="s">
        <v>975</v>
      </c>
      <c r="I203" s="488">
        <v>5832</v>
      </c>
    </row>
    <row r="204" spans="1:9" ht="12.75" customHeight="1">
      <c r="A204" s="521">
        <v>168</v>
      </c>
      <c r="B204" s="483" t="s">
        <v>1136</v>
      </c>
      <c r="C204" s="512">
        <v>2012</v>
      </c>
      <c r="D204" s="487" t="s">
        <v>951</v>
      </c>
      <c r="E204" s="513">
        <v>18.14</v>
      </c>
      <c r="F204" s="487">
        <v>57</v>
      </c>
      <c r="G204" s="487">
        <v>3.5</v>
      </c>
      <c r="H204" s="487" t="s">
        <v>975</v>
      </c>
      <c r="I204" s="488">
        <v>5832</v>
      </c>
    </row>
    <row r="205" spans="1:9" ht="12.75" customHeight="1">
      <c r="A205" s="521">
        <v>169</v>
      </c>
      <c r="B205" s="483" t="s">
        <v>1137</v>
      </c>
      <c r="C205" s="512">
        <v>2012</v>
      </c>
      <c r="D205" s="487" t="s">
        <v>951</v>
      </c>
      <c r="E205" s="513">
        <v>4.51</v>
      </c>
      <c r="F205" s="487">
        <v>38</v>
      </c>
      <c r="G205" s="487">
        <v>2.5</v>
      </c>
      <c r="H205" s="487" t="s">
        <v>975</v>
      </c>
      <c r="I205" s="488">
        <v>5832</v>
      </c>
    </row>
    <row r="206" spans="1:9" ht="12.75" customHeight="1">
      <c r="A206" s="521">
        <v>170</v>
      </c>
      <c r="B206" s="483" t="s">
        <v>1138</v>
      </c>
      <c r="C206" s="512">
        <v>2012</v>
      </c>
      <c r="D206" s="487" t="s">
        <v>951</v>
      </c>
      <c r="E206" s="513">
        <v>18.5</v>
      </c>
      <c r="F206" s="487">
        <v>76</v>
      </c>
      <c r="G206" s="487">
        <v>3.5</v>
      </c>
      <c r="H206" s="487" t="s">
        <v>975</v>
      </c>
      <c r="I206" s="488">
        <v>5832</v>
      </c>
    </row>
    <row r="207" spans="1:9" s="530" customFormat="1" ht="12.75" customHeight="1">
      <c r="A207" s="521">
        <v>171</v>
      </c>
      <c r="B207" s="483" t="s">
        <v>1139</v>
      </c>
      <c r="C207" s="512">
        <v>2010</v>
      </c>
      <c r="D207" s="487" t="s">
        <v>951</v>
      </c>
      <c r="E207" s="513">
        <v>69.16</v>
      </c>
      <c r="F207" s="487">
        <v>45</v>
      </c>
      <c r="G207" s="487">
        <v>2.5</v>
      </c>
      <c r="H207" s="487" t="s">
        <v>975</v>
      </c>
      <c r="I207" s="488">
        <v>5832</v>
      </c>
    </row>
    <row r="208" spans="1:9" ht="12.75" customHeight="1">
      <c r="A208" s="521">
        <v>172</v>
      </c>
      <c r="B208" s="483" t="s">
        <v>1140</v>
      </c>
      <c r="C208" s="512">
        <v>2007</v>
      </c>
      <c r="D208" s="487" t="s">
        <v>951</v>
      </c>
      <c r="E208" s="513">
        <v>121.24</v>
      </c>
      <c r="F208" s="487">
        <v>219</v>
      </c>
      <c r="G208" s="487">
        <v>6</v>
      </c>
      <c r="H208" s="487" t="s">
        <v>946</v>
      </c>
      <c r="I208" s="488">
        <v>8760</v>
      </c>
    </row>
    <row r="209" spans="1:9" ht="12.75" customHeight="1">
      <c r="A209" s="521">
        <v>173</v>
      </c>
      <c r="B209" s="483" t="s">
        <v>1141</v>
      </c>
      <c r="C209" s="512">
        <v>1998</v>
      </c>
      <c r="D209" s="487" t="s">
        <v>951</v>
      </c>
      <c r="E209" s="513">
        <v>17.61</v>
      </c>
      <c r="F209" s="487">
        <v>89</v>
      </c>
      <c r="G209" s="487">
        <v>3.5</v>
      </c>
      <c r="H209" s="487" t="s">
        <v>946</v>
      </c>
      <c r="I209" s="488">
        <v>8760</v>
      </c>
    </row>
    <row r="210" spans="1:9" ht="12.75" customHeight="1">
      <c r="A210" s="521">
        <v>174</v>
      </c>
      <c r="B210" s="483" t="s">
        <v>1142</v>
      </c>
      <c r="C210" s="512">
        <v>1997</v>
      </c>
      <c r="D210" s="487" t="s">
        <v>951</v>
      </c>
      <c r="E210" s="513">
        <v>12.14</v>
      </c>
      <c r="F210" s="487">
        <v>89</v>
      </c>
      <c r="G210" s="487">
        <v>3.5</v>
      </c>
      <c r="H210" s="487" t="s">
        <v>946</v>
      </c>
      <c r="I210" s="488">
        <v>8760</v>
      </c>
    </row>
    <row r="211" spans="1:9" ht="12.75" customHeight="1">
      <c r="A211" s="521">
        <v>175</v>
      </c>
      <c r="B211" s="483" t="s">
        <v>1143</v>
      </c>
      <c r="C211" s="512">
        <v>2008</v>
      </c>
      <c r="D211" s="487" t="s">
        <v>951</v>
      </c>
      <c r="E211" s="513">
        <v>88.31</v>
      </c>
      <c r="F211" s="487">
        <v>219</v>
      </c>
      <c r="G211" s="487">
        <v>6</v>
      </c>
      <c r="H211" s="487" t="s">
        <v>975</v>
      </c>
      <c r="I211" s="488">
        <v>8760</v>
      </c>
    </row>
    <row r="212" spans="1:9" ht="12.75" customHeight="1">
      <c r="A212" s="521">
        <v>176</v>
      </c>
      <c r="B212" s="483" t="s">
        <v>1144</v>
      </c>
      <c r="C212" s="512">
        <v>2000</v>
      </c>
      <c r="D212" s="487" t="s">
        <v>951</v>
      </c>
      <c r="E212" s="513">
        <v>12.32</v>
      </c>
      <c r="F212" s="487">
        <v>76</v>
      </c>
      <c r="G212" s="487">
        <v>3.5</v>
      </c>
      <c r="H212" s="487" t="s">
        <v>946</v>
      </c>
      <c r="I212" s="488">
        <v>8760</v>
      </c>
    </row>
    <row r="213" spans="1:9" ht="12.75" customHeight="1">
      <c r="A213" s="521">
        <v>177</v>
      </c>
      <c r="B213" s="483" t="s">
        <v>1145</v>
      </c>
      <c r="C213" s="512">
        <v>2008</v>
      </c>
      <c r="D213" s="487" t="s">
        <v>951</v>
      </c>
      <c r="E213" s="513">
        <v>32.35</v>
      </c>
      <c r="F213" s="487">
        <v>219</v>
      </c>
      <c r="G213" s="487">
        <v>6</v>
      </c>
      <c r="H213" s="487" t="s">
        <v>975</v>
      </c>
      <c r="I213" s="488">
        <v>5832</v>
      </c>
    </row>
    <row r="214" spans="1:9" ht="12.75" customHeight="1">
      <c r="A214" s="521">
        <v>178</v>
      </c>
      <c r="B214" s="483" t="s">
        <v>1146</v>
      </c>
      <c r="C214" s="512">
        <v>2012</v>
      </c>
      <c r="D214" s="487" t="s">
        <v>951</v>
      </c>
      <c r="E214" s="513">
        <v>14.42</v>
      </c>
      <c r="F214" s="487">
        <v>57</v>
      </c>
      <c r="G214" s="487">
        <v>3.5</v>
      </c>
      <c r="H214" s="487" t="s">
        <v>975</v>
      </c>
      <c r="I214" s="488">
        <v>5832</v>
      </c>
    </row>
    <row r="215" spans="1:9" ht="12.75" customHeight="1">
      <c r="A215" s="521">
        <v>179</v>
      </c>
      <c r="B215" s="483" t="s">
        <v>1147</v>
      </c>
      <c r="C215" s="512">
        <v>2012</v>
      </c>
      <c r="D215" s="487" t="s">
        <v>951</v>
      </c>
      <c r="E215" s="513">
        <v>11.63</v>
      </c>
      <c r="F215" s="487">
        <v>57</v>
      </c>
      <c r="G215" s="487">
        <v>3.5</v>
      </c>
      <c r="H215" s="487" t="s">
        <v>975</v>
      </c>
      <c r="I215" s="488">
        <v>5832</v>
      </c>
    </row>
    <row r="216" spans="1:9" ht="12.75" customHeight="1">
      <c r="A216" s="521">
        <v>180</v>
      </c>
      <c r="B216" s="483" t="s">
        <v>1148</v>
      </c>
      <c r="C216" s="512">
        <v>2012</v>
      </c>
      <c r="D216" s="487" t="s">
        <v>951</v>
      </c>
      <c r="E216" s="513">
        <v>45.62</v>
      </c>
      <c r="F216" s="487">
        <v>57</v>
      </c>
      <c r="G216" s="487">
        <v>3.5</v>
      </c>
      <c r="H216" s="487" t="s">
        <v>975</v>
      </c>
      <c r="I216" s="488">
        <v>5832</v>
      </c>
    </row>
    <row r="217" spans="1:9" s="522" customFormat="1" ht="12.75" customHeight="1">
      <c r="A217" s="521">
        <v>181</v>
      </c>
      <c r="B217" s="483" t="s">
        <v>1149</v>
      </c>
      <c r="C217" s="512">
        <v>2008</v>
      </c>
      <c r="D217" s="487" t="s">
        <v>951</v>
      </c>
      <c r="E217" s="513">
        <v>10.96</v>
      </c>
      <c r="F217" s="487">
        <v>219</v>
      </c>
      <c r="G217" s="487">
        <v>6</v>
      </c>
      <c r="H217" s="487" t="s">
        <v>975</v>
      </c>
      <c r="I217" s="488">
        <v>5832</v>
      </c>
    </row>
    <row r="218" spans="1:9" ht="12.75" customHeight="1">
      <c r="A218" s="521">
        <v>182</v>
      </c>
      <c r="B218" s="483" t="s">
        <v>1150</v>
      </c>
      <c r="C218" s="512">
        <v>1970</v>
      </c>
      <c r="D218" s="487" t="s">
        <v>951</v>
      </c>
      <c r="E218" s="513">
        <v>23.07</v>
      </c>
      <c r="F218" s="487">
        <v>108</v>
      </c>
      <c r="G218" s="487">
        <v>4</v>
      </c>
      <c r="H218" s="487" t="s">
        <v>946</v>
      </c>
      <c r="I218" s="488">
        <v>5832</v>
      </c>
    </row>
    <row r="219" spans="1:9" ht="12.75" customHeight="1">
      <c r="A219" s="521">
        <v>183</v>
      </c>
      <c r="B219" s="483" t="s">
        <v>1151</v>
      </c>
      <c r="C219" s="512">
        <v>1970</v>
      </c>
      <c r="D219" s="487" t="s">
        <v>951</v>
      </c>
      <c r="E219" s="513">
        <v>3.85</v>
      </c>
      <c r="F219" s="487">
        <v>108</v>
      </c>
      <c r="G219" s="487">
        <v>4</v>
      </c>
      <c r="H219" s="487" t="s">
        <v>946</v>
      </c>
      <c r="I219" s="488">
        <v>5832</v>
      </c>
    </row>
    <row r="220" spans="1:9" ht="12.75" customHeight="1">
      <c r="A220" s="521">
        <v>184</v>
      </c>
      <c r="B220" s="483" t="s">
        <v>1152</v>
      </c>
      <c r="C220" s="512">
        <v>1970</v>
      </c>
      <c r="D220" s="487" t="s">
        <v>951</v>
      </c>
      <c r="E220" s="513">
        <v>22.05</v>
      </c>
      <c r="F220" s="487">
        <v>108</v>
      </c>
      <c r="G220" s="487">
        <v>34</v>
      </c>
      <c r="H220" s="487" t="s">
        <v>946</v>
      </c>
      <c r="I220" s="488">
        <v>5832</v>
      </c>
    </row>
    <row r="221" spans="1:9" s="464" customFormat="1" ht="12.75" customHeight="1">
      <c r="A221" s="521">
        <v>185</v>
      </c>
      <c r="B221" s="483" t="s">
        <v>1153</v>
      </c>
      <c r="C221" s="512">
        <v>1970</v>
      </c>
      <c r="D221" s="487" t="s">
        <v>951</v>
      </c>
      <c r="E221" s="513">
        <v>4.3</v>
      </c>
      <c r="F221" s="487">
        <v>89</v>
      </c>
      <c r="G221" s="487">
        <v>3.5</v>
      </c>
      <c r="H221" s="487" t="s">
        <v>946</v>
      </c>
      <c r="I221" s="488">
        <v>5832</v>
      </c>
    </row>
    <row r="222" spans="1:9" ht="12.75" customHeight="1">
      <c r="A222" s="521">
        <v>186</v>
      </c>
      <c r="B222" s="483" t="s">
        <v>1154</v>
      </c>
      <c r="C222" s="512">
        <v>2001</v>
      </c>
      <c r="D222" s="487" t="s">
        <v>951</v>
      </c>
      <c r="E222" s="513">
        <v>52.24</v>
      </c>
      <c r="F222" s="487">
        <v>57</v>
      </c>
      <c r="G222" s="487">
        <v>3.5</v>
      </c>
      <c r="H222" s="487" t="s">
        <v>946</v>
      </c>
      <c r="I222" s="488">
        <v>5832</v>
      </c>
    </row>
    <row r="223" spans="1:9" ht="12.75" customHeight="1">
      <c r="A223" s="521">
        <v>187</v>
      </c>
      <c r="B223" s="483" t="s">
        <v>1155</v>
      </c>
      <c r="C223" s="512">
        <v>2008</v>
      </c>
      <c r="D223" s="487" t="s">
        <v>951</v>
      </c>
      <c r="E223" s="513">
        <v>208.39</v>
      </c>
      <c r="F223" s="487">
        <v>159</v>
      </c>
      <c r="G223" s="487">
        <v>4.5</v>
      </c>
      <c r="H223" s="487" t="s">
        <v>975</v>
      </c>
      <c r="I223" s="488">
        <v>5832</v>
      </c>
    </row>
    <row r="224" spans="1:9" ht="12.75" customHeight="1">
      <c r="A224" s="521">
        <v>188</v>
      </c>
      <c r="B224" s="483" t="s">
        <v>1156</v>
      </c>
      <c r="C224" s="512">
        <v>2011</v>
      </c>
      <c r="D224" s="487" t="s">
        <v>951</v>
      </c>
      <c r="E224" s="513">
        <v>50.04</v>
      </c>
      <c r="F224" s="487">
        <v>114</v>
      </c>
      <c r="G224" s="487">
        <v>7</v>
      </c>
      <c r="H224" s="487" t="s">
        <v>975</v>
      </c>
      <c r="I224" s="488">
        <v>5832</v>
      </c>
    </row>
    <row r="225" spans="1:9" ht="12.75" customHeight="1">
      <c r="A225" s="521">
        <v>189</v>
      </c>
      <c r="B225" s="483" t="s">
        <v>1157</v>
      </c>
      <c r="C225" s="512">
        <v>2011</v>
      </c>
      <c r="D225" s="487" t="s">
        <v>951</v>
      </c>
      <c r="E225" s="513">
        <v>35.87</v>
      </c>
      <c r="F225" s="487">
        <v>114</v>
      </c>
      <c r="G225" s="487">
        <v>7</v>
      </c>
      <c r="H225" s="487" t="s">
        <v>975</v>
      </c>
      <c r="I225" s="488">
        <v>5832</v>
      </c>
    </row>
    <row r="226" spans="1:9" ht="12.75" customHeight="1">
      <c r="A226" s="521">
        <v>190</v>
      </c>
      <c r="B226" s="483" t="s">
        <v>1158</v>
      </c>
      <c r="C226" s="512">
        <v>2011</v>
      </c>
      <c r="D226" s="487" t="s">
        <v>951</v>
      </c>
      <c r="E226" s="513">
        <v>4.74</v>
      </c>
      <c r="F226" s="487">
        <v>57</v>
      </c>
      <c r="G226" s="487">
        <v>3.5</v>
      </c>
      <c r="H226" s="487" t="s">
        <v>975</v>
      </c>
      <c r="I226" s="488">
        <v>5832</v>
      </c>
    </row>
    <row r="227" spans="1:9" ht="12.75" customHeight="1">
      <c r="A227" s="521">
        <v>191</v>
      </c>
      <c r="B227" s="483" t="s">
        <v>1159</v>
      </c>
      <c r="C227" s="512">
        <v>2011</v>
      </c>
      <c r="D227" s="487" t="s">
        <v>951</v>
      </c>
      <c r="E227" s="513">
        <v>41.63</v>
      </c>
      <c r="F227" s="487">
        <v>76</v>
      </c>
      <c r="G227" s="487">
        <v>3.5</v>
      </c>
      <c r="H227" s="487" t="s">
        <v>975</v>
      </c>
      <c r="I227" s="488">
        <v>5832</v>
      </c>
    </row>
    <row r="228" spans="1:9" ht="12.75" customHeight="1">
      <c r="A228" s="521">
        <v>192</v>
      </c>
      <c r="B228" s="483" t="s">
        <v>1160</v>
      </c>
      <c r="C228" s="512">
        <v>2011</v>
      </c>
      <c r="D228" s="487" t="s">
        <v>951</v>
      </c>
      <c r="E228" s="513">
        <v>33.3</v>
      </c>
      <c r="F228" s="487">
        <v>57</v>
      </c>
      <c r="G228" s="487">
        <v>3.5</v>
      </c>
      <c r="H228" s="487" t="s">
        <v>975</v>
      </c>
      <c r="I228" s="488">
        <v>5832</v>
      </c>
    </row>
    <row r="229" spans="1:9" ht="12.75" customHeight="1">
      <c r="A229" s="521">
        <v>193</v>
      </c>
      <c r="B229" s="483" t="s">
        <v>1161</v>
      </c>
      <c r="C229" s="512">
        <v>2008</v>
      </c>
      <c r="D229" s="487" t="s">
        <v>951</v>
      </c>
      <c r="E229" s="513">
        <v>117.11</v>
      </c>
      <c r="F229" s="487">
        <v>159</v>
      </c>
      <c r="G229" s="487">
        <v>4.5</v>
      </c>
      <c r="H229" s="487" t="s">
        <v>975</v>
      </c>
      <c r="I229" s="488">
        <v>5832</v>
      </c>
    </row>
    <row r="230" spans="1:9" ht="12.75" customHeight="1">
      <c r="A230" s="521">
        <v>194</v>
      </c>
      <c r="B230" s="483" t="s">
        <v>1162</v>
      </c>
      <c r="C230" s="512">
        <v>2013</v>
      </c>
      <c r="D230" s="487" t="s">
        <v>951</v>
      </c>
      <c r="E230" s="513">
        <v>12.34</v>
      </c>
      <c r="F230" s="487">
        <v>57</v>
      </c>
      <c r="G230" s="487">
        <v>3.5</v>
      </c>
      <c r="H230" s="487" t="s">
        <v>975</v>
      </c>
      <c r="I230" s="488">
        <v>5832</v>
      </c>
    </row>
    <row r="231" spans="1:9" ht="12.75" customHeight="1">
      <c r="A231" s="521">
        <v>195</v>
      </c>
      <c r="B231" s="483" t="s">
        <v>1163</v>
      </c>
      <c r="C231" s="512">
        <v>2008</v>
      </c>
      <c r="D231" s="487" t="s">
        <v>951</v>
      </c>
      <c r="E231" s="513">
        <v>39.39</v>
      </c>
      <c r="F231" s="487">
        <v>159</v>
      </c>
      <c r="G231" s="487">
        <v>4.5</v>
      </c>
      <c r="H231" s="487" t="s">
        <v>975</v>
      </c>
      <c r="I231" s="488">
        <v>5832</v>
      </c>
    </row>
    <row r="232" spans="1:9" ht="12.75" customHeight="1">
      <c r="A232" s="521">
        <v>196</v>
      </c>
      <c r="B232" s="531" t="s">
        <v>1164</v>
      </c>
      <c r="C232" s="512">
        <v>2010</v>
      </c>
      <c r="D232" s="487" t="s">
        <v>951</v>
      </c>
      <c r="E232" s="513">
        <v>21.35</v>
      </c>
      <c r="F232" s="487">
        <v>76</v>
      </c>
      <c r="G232" s="487">
        <v>3.5</v>
      </c>
      <c r="H232" s="487" t="s">
        <v>946</v>
      </c>
      <c r="I232" s="488">
        <v>5832</v>
      </c>
    </row>
    <row r="233" spans="1:9" s="464" customFormat="1" ht="12.75" customHeight="1">
      <c r="A233" s="521">
        <v>197</v>
      </c>
      <c r="B233" s="531" t="s">
        <v>1165</v>
      </c>
      <c r="C233" s="512">
        <v>2008</v>
      </c>
      <c r="D233" s="487" t="s">
        <v>951</v>
      </c>
      <c r="E233" s="513">
        <v>19.2</v>
      </c>
      <c r="F233" s="487">
        <v>159</v>
      </c>
      <c r="G233" s="487">
        <v>4.5</v>
      </c>
      <c r="H233" s="487" t="s">
        <v>975</v>
      </c>
      <c r="I233" s="488">
        <v>5832</v>
      </c>
    </row>
    <row r="234" spans="1:9" ht="12.75" customHeight="1">
      <c r="A234" s="521">
        <v>198</v>
      </c>
      <c r="B234" s="483" t="s">
        <v>1166</v>
      </c>
      <c r="C234" s="512">
        <v>2008</v>
      </c>
      <c r="D234" s="487" t="s">
        <v>951</v>
      </c>
      <c r="E234" s="513">
        <v>82.5</v>
      </c>
      <c r="F234" s="487">
        <v>114</v>
      </c>
      <c r="G234" s="487">
        <v>7</v>
      </c>
      <c r="H234" s="487" t="s">
        <v>975</v>
      </c>
      <c r="I234" s="488">
        <v>5832</v>
      </c>
    </row>
    <row r="235" spans="1:9" ht="12.75" customHeight="1">
      <c r="A235" s="521">
        <v>199</v>
      </c>
      <c r="B235" s="483" t="s">
        <v>1167</v>
      </c>
      <c r="C235" s="512">
        <v>2008</v>
      </c>
      <c r="D235" s="487" t="s">
        <v>951</v>
      </c>
      <c r="E235" s="513">
        <v>17.12</v>
      </c>
      <c r="F235" s="487">
        <v>114</v>
      </c>
      <c r="G235" s="487">
        <v>7</v>
      </c>
      <c r="H235" s="487" t="s">
        <v>975</v>
      </c>
      <c r="I235" s="488">
        <v>5832</v>
      </c>
    </row>
    <row r="236" spans="1:9" ht="12.75" customHeight="1">
      <c r="A236" s="521">
        <v>200</v>
      </c>
      <c r="B236" s="483" t="s">
        <v>1168</v>
      </c>
      <c r="C236" s="512">
        <v>2008</v>
      </c>
      <c r="D236" s="487" t="s">
        <v>951</v>
      </c>
      <c r="E236" s="513">
        <v>233.81</v>
      </c>
      <c r="F236" s="487">
        <v>133</v>
      </c>
      <c r="G236" s="487">
        <v>4</v>
      </c>
      <c r="H236" s="487" t="s">
        <v>975</v>
      </c>
      <c r="I236" s="488">
        <v>5832</v>
      </c>
    </row>
    <row r="237" spans="1:9" s="522" customFormat="1" ht="12.75" customHeight="1">
      <c r="A237" s="521">
        <v>201</v>
      </c>
      <c r="B237" s="483" t="s">
        <v>1169</v>
      </c>
      <c r="C237" s="512">
        <v>2015</v>
      </c>
      <c r="D237" s="487" t="s">
        <v>951</v>
      </c>
      <c r="E237" s="513">
        <v>21.22</v>
      </c>
      <c r="F237" s="487">
        <v>40</v>
      </c>
      <c r="G237" s="487">
        <v>3</v>
      </c>
      <c r="H237" s="487" t="s">
        <v>975</v>
      </c>
      <c r="I237" s="488">
        <v>5832</v>
      </c>
    </row>
    <row r="238" spans="1:9" s="522" customFormat="1" ht="12.75" customHeight="1">
      <c r="A238" s="521">
        <v>202</v>
      </c>
      <c r="B238" s="483" t="s">
        <v>1170</v>
      </c>
      <c r="C238" s="512">
        <v>2015</v>
      </c>
      <c r="D238" s="487" t="s">
        <v>951</v>
      </c>
      <c r="E238" s="513">
        <v>15.88</v>
      </c>
      <c r="F238" s="487">
        <v>40</v>
      </c>
      <c r="G238" s="487">
        <v>3</v>
      </c>
      <c r="H238" s="487" t="s">
        <v>975</v>
      </c>
      <c r="I238" s="488">
        <v>5832</v>
      </c>
    </row>
    <row r="239" spans="1:9" ht="12.75" customHeight="1">
      <c r="A239" s="521">
        <v>203</v>
      </c>
      <c r="B239" s="532" t="s">
        <v>1171</v>
      </c>
      <c r="C239" s="512">
        <v>1992</v>
      </c>
      <c r="D239" s="487" t="s">
        <v>951</v>
      </c>
      <c r="E239" s="513">
        <v>13.95</v>
      </c>
      <c r="F239" s="487">
        <v>32</v>
      </c>
      <c r="G239" s="487">
        <v>3</v>
      </c>
      <c r="H239" s="487" t="s">
        <v>946</v>
      </c>
      <c r="I239" s="488">
        <v>5832</v>
      </c>
    </row>
    <row r="240" spans="1:9" s="464" customFormat="1" ht="12.75" customHeight="1">
      <c r="A240" s="521">
        <v>204</v>
      </c>
      <c r="B240" s="483" t="s">
        <v>1172</v>
      </c>
      <c r="C240" s="512">
        <v>1993</v>
      </c>
      <c r="D240" s="487" t="s">
        <v>951</v>
      </c>
      <c r="E240" s="513">
        <v>13.52</v>
      </c>
      <c r="F240" s="487">
        <v>32</v>
      </c>
      <c r="G240" s="487">
        <v>3</v>
      </c>
      <c r="H240" s="487" t="s">
        <v>946</v>
      </c>
      <c r="I240" s="488">
        <v>5832</v>
      </c>
    </row>
    <row r="241" spans="1:9" s="522" customFormat="1" ht="12.75" customHeight="1">
      <c r="A241" s="521">
        <v>205</v>
      </c>
      <c r="B241" s="483" t="s">
        <v>1173</v>
      </c>
      <c r="C241" s="512">
        <v>2008</v>
      </c>
      <c r="D241" s="487" t="s">
        <v>951</v>
      </c>
      <c r="E241" s="513">
        <v>33.73</v>
      </c>
      <c r="F241" s="487">
        <v>133</v>
      </c>
      <c r="G241" s="487">
        <v>4</v>
      </c>
      <c r="H241" s="487" t="s">
        <v>975</v>
      </c>
      <c r="I241" s="488">
        <v>5832</v>
      </c>
    </row>
    <row r="242" spans="1:9" s="522" customFormat="1" ht="12.75" customHeight="1">
      <c r="A242" s="521">
        <v>206</v>
      </c>
      <c r="B242" s="483" t="s">
        <v>1174</v>
      </c>
      <c r="C242" s="512">
        <v>1993</v>
      </c>
      <c r="D242" s="487" t="s">
        <v>951</v>
      </c>
      <c r="E242" s="513">
        <v>21.68</v>
      </c>
      <c r="F242" s="487">
        <v>76</v>
      </c>
      <c r="G242" s="487">
        <v>3.5</v>
      </c>
      <c r="H242" s="487" t="s">
        <v>946</v>
      </c>
      <c r="I242" s="488">
        <v>5832</v>
      </c>
    </row>
    <row r="243" spans="1:9" s="522" customFormat="1" ht="12.75" customHeight="1">
      <c r="A243" s="521">
        <v>207</v>
      </c>
      <c r="B243" s="483" t="s">
        <v>1175</v>
      </c>
      <c r="C243" s="512">
        <v>2012</v>
      </c>
      <c r="D243" s="487" t="s">
        <v>1176</v>
      </c>
      <c r="E243" s="513">
        <v>12.6</v>
      </c>
      <c r="F243" s="487">
        <v>76</v>
      </c>
      <c r="G243" s="487">
        <v>3.5</v>
      </c>
      <c r="H243" s="487" t="s">
        <v>946</v>
      </c>
      <c r="I243" s="488">
        <v>5832</v>
      </c>
    </row>
    <row r="244" spans="1:9" s="530" customFormat="1" ht="12.75" customHeight="1">
      <c r="A244" s="521">
        <v>208</v>
      </c>
      <c r="B244" s="483" t="s">
        <v>1177</v>
      </c>
      <c r="C244" s="512">
        <v>2010</v>
      </c>
      <c r="D244" s="487" t="s">
        <v>951</v>
      </c>
      <c r="E244" s="513">
        <v>78.09</v>
      </c>
      <c r="F244" s="487">
        <v>89</v>
      </c>
      <c r="G244" s="487">
        <v>3.5</v>
      </c>
      <c r="H244" s="487" t="s">
        <v>975</v>
      </c>
      <c r="I244" s="488">
        <v>5832</v>
      </c>
    </row>
    <row r="245" spans="1:9" s="522" customFormat="1" ht="12.75" customHeight="1">
      <c r="A245" s="521">
        <v>209</v>
      </c>
      <c r="B245" s="483" t="s">
        <v>1178</v>
      </c>
      <c r="C245" s="512">
        <v>2010</v>
      </c>
      <c r="D245" s="487" t="s">
        <v>951</v>
      </c>
      <c r="E245" s="513">
        <v>18.13</v>
      </c>
      <c r="F245" s="487">
        <v>89</v>
      </c>
      <c r="G245" s="487">
        <v>3.5</v>
      </c>
      <c r="H245" s="487" t="s">
        <v>975</v>
      </c>
      <c r="I245" s="488">
        <v>5832</v>
      </c>
    </row>
    <row r="246" spans="1:9" s="522" customFormat="1" ht="12.75" customHeight="1">
      <c r="A246" s="521">
        <v>210</v>
      </c>
      <c r="B246" s="483" t="s">
        <v>1179</v>
      </c>
      <c r="C246" s="512">
        <v>2010</v>
      </c>
      <c r="D246" s="487" t="s">
        <v>951</v>
      </c>
      <c r="E246" s="513">
        <v>4.67</v>
      </c>
      <c r="F246" s="487">
        <v>57</v>
      </c>
      <c r="G246" s="487">
        <v>3.5</v>
      </c>
      <c r="H246" s="487" t="s">
        <v>975</v>
      </c>
      <c r="I246" s="488">
        <v>5832</v>
      </c>
    </row>
    <row r="247" spans="1:9" s="522" customFormat="1" ht="12.75" customHeight="1">
      <c r="A247" s="521">
        <v>211</v>
      </c>
      <c r="B247" s="483" t="s">
        <v>1180</v>
      </c>
      <c r="C247" s="512">
        <v>2010</v>
      </c>
      <c r="D247" s="487" t="s">
        <v>951</v>
      </c>
      <c r="E247" s="513">
        <v>28.64</v>
      </c>
      <c r="F247" s="487">
        <v>89</v>
      </c>
      <c r="G247" s="487">
        <v>3.5</v>
      </c>
      <c r="H247" s="487" t="s">
        <v>975</v>
      </c>
      <c r="I247" s="488">
        <v>5832</v>
      </c>
    </row>
    <row r="248" spans="1:9" s="522" customFormat="1" ht="12.75" customHeight="1">
      <c r="A248" s="521">
        <v>212</v>
      </c>
      <c r="B248" s="483" t="s">
        <v>1181</v>
      </c>
      <c r="C248" s="512">
        <v>2010</v>
      </c>
      <c r="D248" s="487" t="s">
        <v>951</v>
      </c>
      <c r="E248" s="513">
        <v>24.68</v>
      </c>
      <c r="F248" s="487">
        <v>76</v>
      </c>
      <c r="G248" s="487">
        <v>3.5</v>
      </c>
      <c r="H248" s="487" t="s">
        <v>975</v>
      </c>
      <c r="I248" s="488">
        <v>5832</v>
      </c>
    </row>
    <row r="249" spans="1:9" s="522" customFormat="1" ht="12.75" customHeight="1">
      <c r="A249" s="521">
        <v>213</v>
      </c>
      <c r="B249" s="531" t="s">
        <v>1182</v>
      </c>
      <c r="C249" s="512">
        <v>2010</v>
      </c>
      <c r="D249" s="487" t="s">
        <v>951</v>
      </c>
      <c r="E249" s="513">
        <v>29.22</v>
      </c>
      <c r="F249" s="487">
        <v>76</v>
      </c>
      <c r="G249" s="487">
        <v>3.5</v>
      </c>
      <c r="H249" s="487" t="s">
        <v>975</v>
      </c>
      <c r="I249" s="488">
        <v>5832</v>
      </c>
    </row>
    <row r="250" spans="1:9" s="522" customFormat="1" ht="12.75" customHeight="1">
      <c r="A250" s="521">
        <v>214</v>
      </c>
      <c r="B250" s="483" t="s">
        <v>1183</v>
      </c>
      <c r="C250" s="512">
        <v>2010</v>
      </c>
      <c r="D250" s="487" t="s">
        <v>951</v>
      </c>
      <c r="E250" s="513">
        <v>14</v>
      </c>
      <c r="F250" s="487">
        <v>76</v>
      </c>
      <c r="G250" s="487">
        <v>3.5</v>
      </c>
      <c r="H250" s="487" t="s">
        <v>975</v>
      </c>
      <c r="I250" s="488">
        <v>5832</v>
      </c>
    </row>
    <row r="251" spans="1:9" s="522" customFormat="1" ht="12.75" customHeight="1">
      <c r="A251" s="521">
        <v>215</v>
      </c>
      <c r="B251" s="483" t="s">
        <v>1184</v>
      </c>
      <c r="C251" s="512">
        <v>2010</v>
      </c>
      <c r="D251" s="487" t="s">
        <v>951</v>
      </c>
      <c r="E251" s="513">
        <v>31.84</v>
      </c>
      <c r="F251" s="487">
        <v>57</v>
      </c>
      <c r="G251" s="487">
        <v>3.5</v>
      </c>
      <c r="H251" s="487" t="s">
        <v>975</v>
      </c>
      <c r="I251" s="488">
        <v>5832</v>
      </c>
    </row>
    <row r="252" spans="1:9" s="522" customFormat="1" ht="12.75" customHeight="1">
      <c r="A252" s="521">
        <v>216</v>
      </c>
      <c r="B252" s="483" t="s">
        <v>1185</v>
      </c>
      <c r="C252" s="512">
        <v>2010</v>
      </c>
      <c r="D252" s="487" t="s">
        <v>951</v>
      </c>
      <c r="E252" s="513">
        <v>37.08</v>
      </c>
      <c r="F252" s="487">
        <v>57</v>
      </c>
      <c r="G252" s="487">
        <v>2.5</v>
      </c>
      <c r="H252" s="487" t="s">
        <v>946</v>
      </c>
      <c r="I252" s="488">
        <v>5832</v>
      </c>
    </row>
    <row r="253" spans="1:9" s="522" customFormat="1" ht="24.75" customHeight="1">
      <c r="A253" s="521">
        <v>217</v>
      </c>
      <c r="B253" s="483" t="s">
        <v>1186</v>
      </c>
      <c r="C253" s="512">
        <v>1989</v>
      </c>
      <c r="D253" s="487" t="s">
        <v>1187</v>
      </c>
      <c r="E253" s="513">
        <v>40.46</v>
      </c>
      <c r="F253" s="487">
        <v>57</v>
      </c>
      <c r="G253" s="487">
        <v>3.5</v>
      </c>
      <c r="H253" s="487" t="s">
        <v>946</v>
      </c>
      <c r="I253" s="488">
        <v>5832</v>
      </c>
    </row>
    <row r="254" spans="1:9" s="522" customFormat="1" ht="12.75" customHeight="1">
      <c r="A254" s="521">
        <v>218</v>
      </c>
      <c r="B254" s="483" t="s">
        <v>1188</v>
      </c>
      <c r="C254" s="512">
        <v>1989</v>
      </c>
      <c r="D254" s="487" t="s">
        <v>951</v>
      </c>
      <c r="E254" s="513">
        <v>25.85</v>
      </c>
      <c r="F254" s="487">
        <v>57</v>
      </c>
      <c r="G254" s="487">
        <v>3.5</v>
      </c>
      <c r="H254" s="487" t="s">
        <v>946</v>
      </c>
      <c r="I254" s="488">
        <v>5832</v>
      </c>
    </row>
    <row r="255" spans="1:9" s="522" customFormat="1" ht="12.75" customHeight="1">
      <c r="A255" s="521">
        <v>219</v>
      </c>
      <c r="B255" s="483" t="s">
        <v>1189</v>
      </c>
      <c r="C255" s="512">
        <v>1989</v>
      </c>
      <c r="D255" s="487" t="s">
        <v>951</v>
      </c>
      <c r="E255" s="513">
        <v>33.2</v>
      </c>
      <c r="F255" s="487">
        <v>57</v>
      </c>
      <c r="G255" s="487">
        <v>3.5</v>
      </c>
      <c r="H255" s="487" t="s">
        <v>946</v>
      </c>
      <c r="I255" s="488">
        <v>5832</v>
      </c>
    </row>
    <row r="256" spans="1:9" s="522" customFormat="1" ht="12.75" customHeight="1">
      <c r="A256" s="521">
        <v>220</v>
      </c>
      <c r="B256" s="483" t="s">
        <v>1190</v>
      </c>
      <c r="C256" s="512">
        <v>2015</v>
      </c>
      <c r="D256" s="487" t="s">
        <v>951</v>
      </c>
      <c r="E256" s="513">
        <v>28.89</v>
      </c>
      <c r="F256" s="487">
        <v>76</v>
      </c>
      <c r="G256" s="487">
        <v>3.5</v>
      </c>
      <c r="H256" s="487" t="s">
        <v>959</v>
      </c>
      <c r="I256" s="488">
        <v>5832</v>
      </c>
    </row>
    <row r="257" spans="1:9" ht="12.75" customHeight="1">
      <c r="A257" s="521">
        <v>221</v>
      </c>
      <c r="B257" s="483" t="s">
        <v>1191</v>
      </c>
      <c r="C257" s="512">
        <v>1993</v>
      </c>
      <c r="D257" s="487" t="s">
        <v>951</v>
      </c>
      <c r="E257" s="513">
        <v>6.01</v>
      </c>
      <c r="F257" s="487">
        <v>57</v>
      </c>
      <c r="G257" s="487">
        <v>3.5</v>
      </c>
      <c r="H257" s="487" t="s">
        <v>946</v>
      </c>
      <c r="I257" s="488">
        <v>5832</v>
      </c>
    </row>
    <row r="258" spans="1:9" ht="24.75" customHeight="1">
      <c r="A258" s="521">
        <v>222</v>
      </c>
      <c r="B258" s="483" t="s">
        <v>1192</v>
      </c>
      <c r="C258" s="512">
        <v>2015</v>
      </c>
      <c r="D258" s="487" t="s">
        <v>951</v>
      </c>
      <c r="E258" s="513">
        <v>40.18</v>
      </c>
      <c r="F258" s="487">
        <v>76</v>
      </c>
      <c r="G258" s="487">
        <v>3.5</v>
      </c>
      <c r="H258" s="487" t="s">
        <v>959</v>
      </c>
      <c r="I258" s="488">
        <v>5832</v>
      </c>
    </row>
    <row r="259" spans="1:9" ht="12.75" customHeight="1">
      <c r="A259" s="521">
        <v>223</v>
      </c>
      <c r="B259" s="483" t="s">
        <v>1193</v>
      </c>
      <c r="C259" s="512">
        <v>1993</v>
      </c>
      <c r="D259" s="487" t="s">
        <v>951</v>
      </c>
      <c r="E259" s="513">
        <v>8.44</v>
      </c>
      <c r="F259" s="487">
        <v>57</v>
      </c>
      <c r="G259" s="487">
        <v>3.5</v>
      </c>
      <c r="H259" s="487" t="s">
        <v>946</v>
      </c>
      <c r="I259" s="488">
        <v>5832</v>
      </c>
    </row>
    <row r="260" spans="1:9" ht="24.75" customHeight="1">
      <c r="A260" s="521">
        <v>224</v>
      </c>
      <c r="B260" s="483" t="s">
        <v>1194</v>
      </c>
      <c r="C260" s="512">
        <v>2015</v>
      </c>
      <c r="D260" s="487" t="s">
        <v>951</v>
      </c>
      <c r="E260" s="513">
        <v>74.04</v>
      </c>
      <c r="F260" s="487">
        <v>76</v>
      </c>
      <c r="G260" s="487">
        <v>3.5</v>
      </c>
      <c r="H260" s="487" t="s">
        <v>959</v>
      </c>
      <c r="I260" s="488">
        <v>5832</v>
      </c>
    </row>
    <row r="261" spans="1:9" ht="12.75" customHeight="1">
      <c r="A261" s="521">
        <v>225</v>
      </c>
      <c r="B261" s="533" t="s">
        <v>1195</v>
      </c>
      <c r="C261" s="534">
        <v>1992</v>
      </c>
      <c r="D261" s="535" t="s">
        <v>951</v>
      </c>
      <c r="E261" s="536">
        <v>9.02</v>
      </c>
      <c r="F261" s="535">
        <v>57</v>
      </c>
      <c r="G261" s="535">
        <v>3.5</v>
      </c>
      <c r="H261" s="535" t="s">
        <v>946</v>
      </c>
      <c r="I261" s="488">
        <v>5832</v>
      </c>
    </row>
    <row r="262" spans="1:9" s="464" customFormat="1" ht="12.75" customHeight="1">
      <c r="A262" s="521">
        <v>226</v>
      </c>
      <c r="B262" s="483" t="s">
        <v>1196</v>
      </c>
      <c r="C262" s="512">
        <v>2007</v>
      </c>
      <c r="D262" s="487" t="s">
        <v>951</v>
      </c>
      <c r="E262" s="513">
        <v>47.41</v>
      </c>
      <c r="F262" s="487">
        <v>219</v>
      </c>
      <c r="G262" s="487">
        <v>6</v>
      </c>
      <c r="H262" s="487" t="s">
        <v>975</v>
      </c>
      <c r="I262" s="488">
        <v>5832</v>
      </c>
    </row>
    <row r="263" spans="1:9" s="522" customFormat="1" ht="12.75" customHeight="1">
      <c r="A263" s="521">
        <v>227</v>
      </c>
      <c r="B263" s="483" t="s">
        <v>1197</v>
      </c>
      <c r="C263" s="512">
        <v>2010</v>
      </c>
      <c r="D263" s="487" t="s">
        <v>951</v>
      </c>
      <c r="E263" s="513">
        <v>35.46</v>
      </c>
      <c r="F263" s="487">
        <v>57</v>
      </c>
      <c r="G263" s="487">
        <v>3</v>
      </c>
      <c r="H263" s="487" t="s">
        <v>970</v>
      </c>
      <c r="I263" s="488">
        <v>5832</v>
      </c>
    </row>
    <row r="264" spans="1:9" ht="12.75" customHeight="1">
      <c r="A264" s="521">
        <v>228</v>
      </c>
      <c r="B264" s="483" t="s">
        <v>1198</v>
      </c>
      <c r="C264" s="512">
        <v>1989</v>
      </c>
      <c r="D264" s="487" t="s">
        <v>951</v>
      </c>
      <c r="E264" s="513">
        <v>16.24</v>
      </c>
      <c r="F264" s="487">
        <v>45</v>
      </c>
      <c r="G264" s="487">
        <v>2.5</v>
      </c>
      <c r="H264" s="487" t="s">
        <v>946</v>
      </c>
      <c r="I264" s="488">
        <v>5832</v>
      </c>
    </row>
    <row r="265" spans="1:9" s="522" customFormat="1" ht="12.75" customHeight="1">
      <c r="A265" s="521">
        <v>229</v>
      </c>
      <c r="B265" s="483" t="s">
        <v>1199</v>
      </c>
      <c r="C265" s="512">
        <v>2009</v>
      </c>
      <c r="D265" s="487" t="s">
        <v>951</v>
      </c>
      <c r="E265" s="513">
        <v>13.93</v>
      </c>
      <c r="F265" s="487">
        <v>219</v>
      </c>
      <c r="G265" s="487">
        <v>6</v>
      </c>
      <c r="H265" s="487" t="s">
        <v>975</v>
      </c>
      <c r="I265" s="488">
        <v>5832</v>
      </c>
    </row>
    <row r="266" spans="1:9" ht="12.75" customHeight="1">
      <c r="A266" s="521">
        <v>230</v>
      </c>
      <c r="B266" s="483" t="s">
        <v>1200</v>
      </c>
      <c r="C266" s="512">
        <v>1970</v>
      </c>
      <c r="D266" s="487" t="s">
        <v>951</v>
      </c>
      <c r="E266" s="513">
        <v>5.85</v>
      </c>
      <c r="F266" s="487">
        <v>57</v>
      </c>
      <c r="G266" s="487">
        <v>3.5</v>
      </c>
      <c r="H266" s="487" t="s">
        <v>946</v>
      </c>
      <c r="I266" s="488">
        <v>5832</v>
      </c>
    </row>
    <row r="267" spans="1:9" ht="12.75" customHeight="1">
      <c r="A267" s="521">
        <v>231</v>
      </c>
      <c r="B267" s="483" t="s">
        <v>1201</v>
      </c>
      <c r="C267" s="512">
        <v>2009</v>
      </c>
      <c r="D267" s="487" t="s">
        <v>951</v>
      </c>
      <c r="E267" s="513">
        <v>16.65</v>
      </c>
      <c r="F267" s="487">
        <v>219</v>
      </c>
      <c r="G267" s="487">
        <v>6</v>
      </c>
      <c r="H267" s="487" t="s">
        <v>975</v>
      </c>
      <c r="I267" s="488">
        <v>5832</v>
      </c>
    </row>
    <row r="268" spans="1:9" ht="12.75" customHeight="1">
      <c r="A268" s="521">
        <v>232</v>
      </c>
      <c r="B268" s="483" t="s">
        <v>1202</v>
      </c>
      <c r="C268" s="512">
        <v>2006</v>
      </c>
      <c r="D268" s="487" t="s">
        <v>951</v>
      </c>
      <c r="E268" s="513">
        <v>92.7</v>
      </c>
      <c r="F268" s="487">
        <v>114</v>
      </c>
      <c r="G268" s="487">
        <v>7</v>
      </c>
      <c r="H268" s="487" t="s">
        <v>946</v>
      </c>
      <c r="I268" s="488">
        <v>5832</v>
      </c>
    </row>
    <row r="269" spans="1:9" ht="12.75" customHeight="1">
      <c r="A269" s="521">
        <v>233</v>
      </c>
      <c r="B269" s="483" t="s">
        <v>1203</v>
      </c>
      <c r="C269" s="512">
        <v>2006</v>
      </c>
      <c r="D269" s="487" t="s">
        <v>951</v>
      </c>
      <c r="E269" s="513">
        <v>24.15</v>
      </c>
      <c r="F269" s="487">
        <v>76</v>
      </c>
      <c r="G269" s="487">
        <v>3.5</v>
      </c>
      <c r="H269" s="487" t="s">
        <v>946</v>
      </c>
      <c r="I269" s="488">
        <v>5832</v>
      </c>
    </row>
    <row r="270" spans="1:9" ht="12.75" customHeight="1">
      <c r="A270" s="521">
        <v>234</v>
      </c>
      <c r="B270" s="483" t="s">
        <v>1204</v>
      </c>
      <c r="C270" s="512">
        <v>2006</v>
      </c>
      <c r="D270" s="487" t="s">
        <v>951</v>
      </c>
      <c r="E270" s="513">
        <v>7.35</v>
      </c>
      <c r="F270" s="487">
        <v>57</v>
      </c>
      <c r="G270" s="487">
        <v>3.5</v>
      </c>
      <c r="H270" s="487" t="s">
        <v>946</v>
      </c>
      <c r="I270" s="488">
        <v>5832</v>
      </c>
    </row>
    <row r="271" spans="1:9" ht="12.75" customHeight="1">
      <c r="A271" s="521">
        <v>235</v>
      </c>
      <c r="B271" s="483" t="s">
        <v>1205</v>
      </c>
      <c r="C271" s="512">
        <v>2009</v>
      </c>
      <c r="D271" s="487" t="s">
        <v>951</v>
      </c>
      <c r="E271" s="513">
        <v>17.08</v>
      </c>
      <c r="F271" s="487">
        <v>219</v>
      </c>
      <c r="G271" s="487">
        <v>6</v>
      </c>
      <c r="H271" s="487" t="s">
        <v>975</v>
      </c>
      <c r="I271" s="488">
        <v>5832</v>
      </c>
    </row>
    <row r="272" spans="1:9" ht="12.75" customHeight="1">
      <c r="A272" s="521">
        <v>236</v>
      </c>
      <c r="B272" s="483" t="s">
        <v>1206</v>
      </c>
      <c r="C272" s="512">
        <v>1970</v>
      </c>
      <c r="D272" s="487" t="s">
        <v>951</v>
      </c>
      <c r="E272" s="513">
        <v>41.13</v>
      </c>
      <c r="F272" s="487">
        <v>114</v>
      </c>
      <c r="G272" s="487">
        <v>7</v>
      </c>
      <c r="H272" s="487" t="s">
        <v>946</v>
      </c>
      <c r="I272" s="488">
        <v>5832</v>
      </c>
    </row>
    <row r="273" spans="1:9" ht="12.75" customHeight="1">
      <c r="A273" s="521">
        <v>237</v>
      </c>
      <c r="B273" s="483" t="s">
        <v>1207</v>
      </c>
      <c r="C273" s="512">
        <v>1987</v>
      </c>
      <c r="D273" s="487" t="s">
        <v>951</v>
      </c>
      <c r="E273" s="513">
        <v>37.75</v>
      </c>
      <c r="F273" s="487">
        <v>114</v>
      </c>
      <c r="G273" s="487">
        <v>7</v>
      </c>
      <c r="H273" s="487" t="s">
        <v>946</v>
      </c>
      <c r="I273" s="488">
        <v>5832</v>
      </c>
    </row>
    <row r="274" spans="1:9" ht="12.75" customHeight="1">
      <c r="A274" s="521">
        <v>238</v>
      </c>
      <c r="B274" s="483" t="s">
        <v>1208</v>
      </c>
      <c r="C274" s="512">
        <v>2009</v>
      </c>
      <c r="D274" s="487" t="s">
        <v>951</v>
      </c>
      <c r="E274" s="513">
        <v>20.31</v>
      </c>
      <c r="F274" s="487">
        <v>89</v>
      </c>
      <c r="G274" s="487">
        <v>3.5</v>
      </c>
      <c r="H274" s="487" t="s">
        <v>975</v>
      </c>
      <c r="I274" s="488">
        <v>5832</v>
      </c>
    </row>
    <row r="275" spans="1:9" ht="12.75" customHeight="1">
      <c r="A275" s="521">
        <v>239</v>
      </c>
      <c r="B275" s="483" t="s">
        <v>1209</v>
      </c>
      <c r="C275" s="512">
        <v>1987</v>
      </c>
      <c r="D275" s="487" t="s">
        <v>951</v>
      </c>
      <c r="E275" s="513">
        <v>3.8</v>
      </c>
      <c r="F275" s="487">
        <v>57</v>
      </c>
      <c r="G275" s="487">
        <v>3.5</v>
      </c>
      <c r="H275" s="487" t="s">
        <v>946</v>
      </c>
      <c r="I275" s="488">
        <v>5832</v>
      </c>
    </row>
    <row r="276" spans="1:9" ht="12.75" customHeight="1">
      <c r="A276" s="521">
        <v>240</v>
      </c>
      <c r="B276" s="483" t="s">
        <v>1210</v>
      </c>
      <c r="C276" s="512">
        <v>1988</v>
      </c>
      <c r="D276" s="487" t="s">
        <v>951</v>
      </c>
      <c r="E276" s="513">
        <v>28.89</v>
      </c>
      <c r="F276" s="487">
        <v>76</v>
      </c>
      <c r="G276" s="487">
        <v>3.5</v>
      </c>
      <c r="H276" s="487" t="s">
        <v>946</v>
      </c>
      <c r="I276" s="488">
        <v>5832</v>
      </c>
    </row>
    <row r="277" spans="1:9" ht="12.75" customHeight="1">
      <c r="A277" s="521">
        <v>241</v>
      </c>
      <c r="B277" s="483" t="s">
        <v>1211</v>
      </c>
      <c r="C277" s="512">
        <v>2009</v>
      </c>
      <c r="D277" s="487" t="s">
        <v>951</v>
      </c>
      <c r="E277" s="513">
        <v>120.34</v>
      </c>
      <c r="F277" s="487">
        <v>219</v>
      </c>
      <c r="G277" s="487">
        <v>6</v>
      </c>
      <c r="H277" s="487" t="s">
        <v>975</v>
      </c>
      <c r="I277" s="488">
        <v>5832</v>
      </c>
    </row>
    <row r="278" spans="1:9" s="537" customFormat="1" ht="12.75" customHeight="1">
      <c r="A278" s="521">
        <v>242</v>
      </c>
      <c r="B278" s="483" t="s">
        <v>1212</v>
      </c>
      <c r="C278" s="487">
        <v>1970</v>
      </c>
      <c r="D278" s="487" t="s">
        <v>951</v>
      </c>
      <c r="E278" s="513">
        <v>13.68</v>
      </c>
      <c r="F278" s="487">
        <v>114</v>
      </c>
      <c r="G278" s="487">
        <v>7</v>
      </c>
      <c r="H278" s="487" t="s">
        <v>946</v>
      </c>
      <c r="I278" s="488">
        <v>5832</v>
      </c>
    </row>
    <row r="279" spans="1:9" s="537" customFormat="1" ht="12.75" customHeight="1">
      <c r="A279" s="521">
        <v>243</v>
      </c>
      <c r="B279" s="483" t="s">
        <v>1213</v>
      </c>
      <c r="C279" s="487">
        <v>2015</v>
      </c>
      <c r="D279" s="487" t="s">
        <v>951</v>
      </c>
      <c r="E279" s="513">
        <v>22</v>
      </c>
      <c r="F279" s="487">
        <v>89</v>
      </c>
      <c r="G279" s="487">
        <v>4.5</v>
      </c>
      <c r="H279" s="487" t="s">
        <v>975</v>
      </c>
      <c r="I279" s="488">
        <v>5832</v>
      </c>
    </row>
    <row r="280" spans="1:9" s="537" customFormat="1" ht="24.75" customHeight="1">
      <c r="A280" s="521">
        <v>244</v>
      </c>
      <c r="B280" s="483" t="s">
        <v>105</v>
      </c>
      <c r="C280" s="487">
        <v>2015</v>
      </c>
      <c r="D280" s="487" t="s">
        <v>961</v>
      </c>
      <c r="E280" s="513">
        <v>13.3</v>
      </c>
      <c r="F280" s="487">
        <v>57</v>
      </c>
      <c r="G280" s="487">
        <v>3.5</v>
      </c>
      <c r="H280" s="487" t="s">
        <v>1214</v>
      </c>
      <c r="I280" s="488">
        <v>5832</v>
      </c>
    </row>
    <row r="281" spans="1:9" ht="12.75" customHeight="1">
      <c r="A281" s="521">
        <v>245</v>
      </c>
      <c r="B281" s="483" t="s">
        <v>1215</v>
      </c>
      <c r="C281" s="512">
        <v>2009</v>
      </c>
      <c r="D281" s="487" t="s">
        <v>951</v>
      </c>
      <c r="E281" s="513">
        <v>49.49</v>
      </c>
      <c r="F281" s="487">
        <v>219</v>
      </c>
      <c r="G281" s="487">
        <v>6</v>
      </c>
      <c r="H281" s="487" t="s">
        <v>975</v>
      </c>
      <c r="I281" s="488">
        <v>5832</v>
      </c>
    </row>
    <row r="282" spans="1:9" ht="12.75" customHeight="1">
      <c r="A282" s="521">
        <v>246</v>
      </c>
      <c r="B282" s="483" t="s">
        <v>1216</v>
      </c>
      <c r="C282" s="512">
        <v>1988</v>
      </c>
      <c r="D282" s="487" t="s">
        <v>951</v>
      </c>
      <c r="E282" s="513">
        <v>78.39</v>
      </c>
      <c r="F282" s="487">
        <v>57</v>
      </c>
      <c r="G282" s="487">
        <v>3.5</v>
      </c>
      <c r="H282" s="487" t="s">
        <v>946</v>
      </c>
      <c r="I282" s="488">
        <v>5832</v>
      </c>
    </row>
    <row r="283" spans="1:9" ht="12.75" customHeight="1">
      <c r="A283" s="521">
        <v>247</v>
      </c>
      <c r="B283" s="483" t="s">
        <v>1217</v>
      </c>
      <c r="C283" s="512">
        <v>1970</v>
      </c>
      <c r="D283" s="487" t="s">
        <v>951</v>
      </c>
      <c r="E283" s="513">
        <v>13.93</v>
      </c>
      <c r="F283" s="487">
        <v>57</v>
      </c>
      <c r="G283" s="487">
        <v>3.5</v>
      </c>
      <c r="H283" s="487" t="s">
        <v>946</v>
      </c>
      <c r="I283" s="488">
        <v>5832</v>
      </c>
    </row>
    <row r="284" spans="1:9" ht="12.75" customHeight="1">
      <c r="A284" s="521">
        <v>248</v>
      </c>
      <c r="B284" s="483" t="s">
        <v>1218</v>
      </c>
      <c r="C284" s="512">
        <v>2009</v>
      </c>
      <c r="D284" s="487" t="s">
        <v>951</v>
      </c>
      <c r="E284" s="513">
        <v>27.68</v>
      </c>
      <c r="F284" s="487">
        <v>219</v>
      </c>
      <c r="G284" s="487">
        <v>6</v>
      </c>
      <c r="H284" s="487" t="s">
        <v>975</v>
      </c>
      <c r="I284" s="488">
        <v>5832</v>
      </c>
    </row>
    <row r="285" spans="1:9" ht="12.75" customHeight="1">
      <c r="A285" s="521">
        <v>249</v>
      </c>
      <c r="B285" s="483" t="s">
        <v>1219</v>
      </c>
      <c r="C285" s="512">
        <v>1970</v>
      </c>
      <c r="D285" s="487" t="s">
        <v>951</v>
      </c>
      <c r="E285" s="513">
        <v>6.6</v>
      </c>
      <c r="F285" s="487">
        <v>57</v>
      </c>
      <c r="G285" s="487">
        <v>3.5</v>
      </c>
      <c r="H285" s="487" t="s">
        <v>946</v>
      </c>
      <c r="I285" s="488">
        <v>5832</v>
      </c>
    </row>
    <row r="286" spans="1:9" ht="12.75" customHeight="1">
      <c r="A286" s="521">
        <v>250</v>
      </c>
      <c r="B286" s="483" t="s">
        <v>1220</v>
      </c>
      <c r="C286" s="512">
        <v>2009</v>
      </c>
      <c r="D286" s="487" t="s">
        <v>951</v>
      </c>
      <c r="E286" s="513">
        <v>17.74</v>
      </c>
      <c r="F286" s="487">
        <v>133</v>
      </c>
      <c r="G286" s="487">
        <v>4</v>
      </c>
      <c r="H286" s="487" t="s">
        <v>975</v>
      </c>
      <c r="I286" s="488">
        <v>5832</v>
      </c>
    </row>
    <row r="287" spans="1:9" ht="12.75" customHeight="1">
      <c r="A287" s="521">
        <v>251</v>
      </c>
      <c r="B287" s="483" t="s">
        <v>1221</v>
      </c>
      <c r="C287" s="512">
        <v>2009</v>
      </c>
      <c r="D287" s="487" t="s">
        <v>951</v>
      </c>
      <c r="E287" s="513">
        <v>10.42</v>
      </c>
      <c r="F287" s="487">
        <v>57</v>
      </c>
      <c r="G287" s="487">
        <v>3.5</v>
      </c>
      <c r="H287" s="487" t="s">
        <v>975</v>
      </c>
      <c r="I287" s="488">
        <v>5832</v>
      </c>
    </row>
    <row r="288" spans="1:9" s="464" customFormat="1" ht="12.75" customHeight="1">
      <c r="A288" s="521">
        <v>252</v>
      </c>
      <c r="B288" s="483" t="s">
        <v>1222</v>
      </c>
      <c r="C288" s="512">
        <v>2014</v>
      </c>
      <c r="D288" s="487" t="s">
        <v>951</v>
      </c>
      <c r="E288" s="513">
        <v>31.73</v>
      </c>
      <c r="F288" s="487">
        <v>133</v>
      </c>
      <c r="G288" s="487">
        <v>4</v>
      </c>
      <c r="H288" s="487" t="s">
        <v>975</v>
      </c>
      <c r="I288" s="488">
        <v>5832</v>
      </c>
    </row>
    <row r="289" spans="1:9" s="464" customFormat="1" ht="12.75" customHeight="1">
      <c r="A289" s="521">
        <v>253</v>
      </c>
      <c r="B289" s="483" t="s">
        <v>1223</v>
      </c>
      <c r="C289" s="512">
        <v>2009</v>
      </c>
      <c r="D289" s="487" t="s">
        <v>951</v>
      </c>
      <c r="E289" s="513">
        <v>19.1</v>
      </c>
      <c r="F289" s="487">
        <v>45</v>
      </c>
      <c r="G289" s="487">
        <v>2.5</v>
      </c>
      <c r="H289" s="487" t="s">
        <v>975</v>
      </c>
      <c r="I289" s="488">
        <v>5832</v>
      </c>
    </row>
    <row r="290" spans="1:9" ht="12.75" customHeight="1">
      <c r="A290" s="521">
        <v>254</v>
      </c>
      <c r="B290" s="483" t="s">
        <v>1224</v>
      </c>
      <c r="C290" s="512">
        <v>2009</v>
      </c>
      <c r="D290" s="487" t="s">
        <v>951</v>
      </c>
      <c r="E290" s="513">
        <v>36.27</v>
      </c>
      <c r="F290" s="487">
        <v>45</v>
      </c>
      <c r="G290" s="487">
        <v>2.5</v>
      </c>
      <c r="H290" s="487" t="s">
        <v>975</v>
      </c>
      <c r="I290" s="488">
        <v>5832</v>
      </c>
    </row>
    <row r="291" spans="1:9" ht="12.75" customHeight="1">
      <c r="A291" s="521">
        <v>255</v>
      </c>
      <c r="B291" s="483" t="s">
        <v>1225</v>
      </c>
      <c r="C291" s="512">
        <v>2010</v>
      </c>
      <c r="D291" s="487" t="s">
        <v>951</v>
      </c>
      <c r="E291" s="513">
        <v>31.9</v>
      </c>
      <c r="F291" s="487">
        <v>89</v>
      </c>
      <c r="G291" s="487">
        <v>3.5</v>
      </c>
      <c r="H291" s="487" t="s">
        <v>975</v>
      </c>
      <c r="I291" s="488">
        <v>5832</v>
      </c>
    </row>
    <row r="292" spans="1:9" ht="12.75" customHeight="1">
      <c r="A292" s="521">
        <v>256</v>
      </c>
      <c r="B292" s="483" t="s">
        <v>1226</v>
      </c>
      <c r="C292" s="512">
        <v>2010</v>
      </c>
      <c r="D292" s="487" t="s">
        <v>951</v>
      </c>
      <c r="E292" s="513">
        <v>72.16</v>
      </c>
      <c r="F292" s="487">
        <v>89</v>
      </c>
      <c r="G292" s="487">
        <v>3.5</v>
      </c>
      <c r="H292" s="487" t="s">
        <v>975</v>
      </c>
      <c r="I292" s="488">
        <v>5832</v>
      </c>
    </row>
    <row r="293" spans="1:9" ht="12.75" customHeight="1">
      <c r="A293" s="521">
        <v>257</v>
      </c>
      <c r="B293" s="483" t="s">
        <v>1227</v>
      </c>
      <c r="C293" s="512">
        <v>2009</v>
      </c>
      <c r="D293" s="487" t="s">
        <v>951</v>
      </c>
      <c r="E293" s="513">
        <v>16.79</v>
      </c>
      <c r="F293" s="487">
        <v>159</v>
      </c>
      <c r="G293" s="487">
        <v>4.5</v>
      </c>
      <c r="H293" s="487" t="s">
        <v>975</v>
      </c>
      <c r="I293" s="488">
        <v>5832</v>
      </c>
    </row>
    <row r="294" spans="1:9" ht="12.75" customHeight="1">
      <c r="A294" s="521">
        <v>258</v>
      </c>
      <c r="B294" s="483" t="s">
        <v>1228</v>
      </c>
      <c r="C294" s="512">
        <v>1990</v>
      </c>
      <c r="D294" s="487" t="s">
        <v>951</v>
      </c>
      <c r="E294" s="513">
        <v>4.7</v>
      </c>
      <c r="F294" s="487">
        <v>57</v>
      </c>
      <c r="G294" s="487">
        <v>3.5</v>
      </c>
      <c r="H294" s="487" t="s">
        <v>946</v>
      </c>
      <c r="I294" s="488">
        <v>5832</v>
      </c>
    </row>
    <row r="295" spans="1:9" ht="12.75" customHeight="1">
      <c r="A295" s="521">
        <v>259</v>
      </c>
      <c r="B295" s="483" t="s">
        <v>1229</v>
      </c>
      <c r="C295" s="512">
        <v>2009</v>
      </c>
      <c r="D295" s="487" t="s">
        <v>951</v>
      </c>
      <c r="E295" s="513">
        <v>43.5</v>
      </c>
      <c r="F295" s="487">
        <v>159</v>
      </c>
      <c r="G295" s="487">
        <v>4.5</v>
      </c>
      <c r="H295" s="487" t="s">
        <v>975</v>
      </c>
      <c r="I295" s="488">
        <v>5832</v>
      </c>
    </row>
    <row r="296" spans="1:9" ht="12.75" customHeight="1">
      <c r="A296" s="521">
        <v>260</v>
      </c>
      <c r="B296" s="483" t="s">
        <v>1230</v>
      </c>
      <c r="C296" s="512">
        <v>1970</v>
      </c>
      <c r="D296" s="487" t="s">
        <v>951</v>
      </c>
      <c r="E296" s="513">
        <v>38.38</v>
      </c>
      <c r="F296" s="487">
        <v>57</v>
      </c>
      <c r="G296" s="487">
        <v>3.5</v>
      </c>
      <c r="H296" s="487" t="s">
        <v>946</v>
      </c>
      <c r="I296" s="488">
        <v>5832</v>
      </c>
    </row>
    <row r="297" spans="1:9" ht="12.75" customHeight="1">
      <c r="A297" s="521">
        <v>261</v>
      </c>
      <c r="B297" s="483" t="s">
        <v>1231</v>
      </c>
      <c r="C297" s="512">
        <v>2008</v>
      </c>
      <c r="D297" s="487" t="s">
        <v>951</v>
      </c>
      <c r="E297" s="513">
        <v>50</v>
      </c>
      <c r="F297" s="487">
        <v>159</v>
      </c>
      <c r="G297" s="487">
        <v>4.5</v>
      </c>
      <c r="H297" s="487" t="s">
        <v>1232</v>
      </c>
      <c r="I297" s="488">
        <v>5832</v>
      </c>
    </row>
    <row r="298" spans="1:9" ht="12.75" customHeight="1">
      <c r="A298" s="521">
        <v>262</v>
      </c>
      <c r="B298" s="483" t="s">
        <v>1233</v>
      </c>
      <c r="C298" s="512">
        <v>2010</v>
      </c>
      <c r="D298" s="487" t="s">
        <v>951</v>
      </c>
      <c r="E298" s="513">
        <v>6.43</v>
      </c>
      <c r="F298" s="487">
        <v>108</v>
      </c>
      <c r="G298" s="487">
        <v>4</v>
      </c>
      <c r="H298" s="487" t="s">
        <v>946</v>
      </c>
      <c r="I298" s="488">
        <v>5832</v>
      </c>
    </row>
    <row r="299" spans="1:9" ht="12.75" customHeight="1">
      <c r="A299" s="521">
        <v>263</v>
      </c>
      <c r="B299" s="483" t="s">
        <v>1234</v>
      </c>
      <c r="C299" s="512">
        <v>2010</v>
      </c>
      <c r="D299" s="487" t="s">
        <v>951</v>
      </c>
      <c r="E299" s="513">
        <v>5.3</v>
      </c>
      <c r="F299" s="487">
        <v>133</v>
      </c>
      <c r="G299" s="487">
        <v>4</v>
      </c>
      <c r="H299" s="487" t="s">
        <v>946</v>
      </c>
      <c r="I299" s="488">
        <v>5832</v>
      </c>
    </row>
    <row r="300" spans="1:9" ht="12.75" customHeight="1">
      <c r="A300" s="521">
        <v>264</v>
      </c>
      <c r="B300" s="483" t="s">
        <v>1235</v>
      </c>
      <c r="C300" s="512">
        <v>2010</v>
      </c>
      <c r="D300" s="487" t="s">
        <v>951</v>
      </c>
      <c r="E300" s="513">
        <v>7.86</v>
      </c>
      <c r="F300" s="487">
        <v>89</v>
      </c>
      <c r="G300" s="487">
        <v>3.5</v>
      </c>
      <c r="H300" s="487" t="s">
        <v>946</v>
      </c>
      <c r="I300" s="488">
        <v>5832</v>
      </c>
    </row>
    <row r="301" spans="1:9" ht="12.75" customHeight="1">
      <c r="A301" s="521">
        <v>265</v>
      </c>
      <c r="B301" s="483" t="s">
        <v>1236</v>
      </c>
      <c r="C301" s="512">
        <v>2010</v>
      </c>
      <c r="D301" s="487" t="s">
        <v>951</v>
      </c>
      <c r="E301" s="513">
        <v>46.83</v>
      </c>
      <c r="F301" s="487">
        <v>133</v>
      </c>
      <c r="G301" s="487">
        <v>4</v>
      </c>
      <c r="H301" s="487" t="s">
        <v>946</v>
      </c>
      <c r="I301" s="488">
        <v>5832</v>
      </c>
    </row>
    <row r="302" spans="1:9" ht="12.75" customHeight="1">
      <c r="A302" s="521">
        <v>266</v>
      </c>
      <c r="B302" s="483" t="s">
        <v>1237</v>
      </c>
      <c r="C302" s="512">
        <v>2010</v>
      </c>
      <c r="D302" s="487" t="s">
        <v>951</v>
      </c>
      <c r="E302" s="513">
        <v>9.11</v>
      </c>
      <c r="F302" s="487">
        <v>57</v>
      </c>
      <c r="G302" s="487">
        <v>3.5</v>
      </c>
      <c r="H302" s="487" t="s">
        <v>946</v>
      </c>
      <c r="I302" s="488">
        <v>5832</v>
      </c>
    </row>
    <row r="303" spans="1:9" ht="12.75" customHeight="1">
      <c r="A303" s="521">
        <v>267</v>
      </c>
      <c r="B303" s="483" t="s">
        <v>123</v>
      </c>
      <c r="C303" s="512">
        <v>2010</v>
      </c>
      <c r="D303" s="487" t="s">
        <v>951</v>
      </c>
      <c r="E303" s="513">
        <v>22.53</v>
      </c>
      <c r="F303" s="487">
        <v>133</v>
      </c>
      <c r="G303" s="487">
        <v>4</v>
      </c>
      <c r="H303" s="487" t="s">
        <v>946</v>
      </c>
      <c r="I303" s="488">
        <v>5832</v>
      </c>
    </row>
    <row r="304" spans="1:9" ht="12.75" customHeight="1">
      <c r="A304" s="521">
        <v>268</v>
      </c>
      <c r="B304" s="483" t="s">
        <v>124</v>
      </c>
      <c r="C304" s="512">
        <v>2010</v>
      </c>
      <c r="D304" s="487" t="s">
        <v>951</v>
      </c>
      <c r="E304" s="513">
        <v>28.85</v>
      </c>
      <c r="F304" s="487">
        <v>133</v>
      </c>
      <c r="G304" s="487">
        <v>4</v>
      </c>
      <c r="H304" s="487" t="s">
        <v>946</v>
      </c>
      <c r="I304" s="488">
        <v>5832</v>
      </c>
    </row>
    <row r="305" spans="1:9" ht="12.75" customHeight="1">
      <c r="A305" s="521">
        <v>269</v>
      </c>
      <c r="B305" s="483" t="s">
        <v>125</v>
      </c>
      <c r="C305" s="512">
        <v>2010</v>
      </c>
      <c r="D305" s="487" t="s">
        <v>951</v>
      </c>
      <c r="E305" s="513">
        <v>23.4</v>
      </c>
      <c r="F305" s="487">
        <v>133</v>
      </c>
      <c r="G305" s="487">
        <v>4</v>
      </c>
      <c r="H305" s="487" t="s">
        <v>946</v>
      </c>
      <c r="I305" s="488">
        <v>5832</v>
      </c>
    </row>
    <row r="306" spans="1:9" ht="12.75" customHeight="1">
      <c r="A306" s="521">
        <v>270</v>
      </c>
      <c r="B306" s="483" t="s">
        <v>126</v>
      </c>
      <c r="C306" s="512">
        <v>2011</v>
      </c>
      <c r="D306" s="487" t="s">
        <v>951</v>
      </c>
      <c r="E306" s="513">
        <v>106.5</v>
      </c>
      <c r="F306" s="487">
        <v>45</v>
      </c>
      <c r="G306" s="487">
        <v>2.5</v>
      </c>
      <c r="H306" s="487" t="s">
        <v>975</v>
      </c>
      <c r="I306" s="488">
        <v>5832</v>
      </c>
    </row>
    <row r="307" spans="1:9" ht="24.75" customHeight="1">
      <c r="A307" s="521"/>
      <c r="B307" s="953" t="s">
        <v>127</v>
      </c>
      <c r="C307" s="954"/>
      <c r="D307" s="955"/>
      <c r="E307" s="569">
        <f>SUM(E37:E306)</f>
        <v>8435.570000000007</v>
      </c>
      <c r="F307" s="487"/>
      <c r="G307" s="487"/>
      <c r="H307" s="487"/>
      <c r="I307" s="488"/>
    </row>
    <row r="308" spans="1:9" ht="12.75" customHeight="1">
      <c r="A308" s="521"/>
      <c r="B308" s="570" t="s">
        <v>128</v>
      </c>
      <c r="C308" s="512"/>
      <c r="D308" s="487"/>
      <c r="E308" s="513"/>
      <c r="F308" s="487"/>
      <c r="G308" s="487"/>
      <c r="H308" s="487"/>
      <c r="I308" s="488"/>
    </row>
    <row r="309" spans="1:9" s="572" customFormat="1" ht="24.75" customHeight="1">
      <c r="A309" s="521">
        <v>271</v>
      </c>
      <c r="B309" s="571" t="s">
        <v>129</v>
      </c>
      <c r="C309" s="508">
        <v>2019</v>
      </c>
      <c r="D309" s="508" t="s">
        <v>951</v>
      </c>
      <c r="E309" s="561">
        <v>16.7</v>
      </c>
      <c r="F309" s="508">
        <v>108</v>
      </c>
      <c r="G309" s="508">
        <v>4</v>
      </c>
      <c r="H309" s="508" t="s">
        <v>975</v>
      </c>
      <c r="I309" s="562">
        <v>5832</v>
      </c>
    </row>
    <row r="310" spans="1:9" s="543" customFormat="1" ht="12.75" customHeight="1">
      <c r="A310" s="521">
        <v>272</v>
      </c>
      <c r="B310" s="538" t="s">
        <v>130</v>
      </c>
      <c r="C310" s="539">
        <v>2010</v>
      </c>
      <c r="D310" s="540" t="s">
        <v>951</v>
      </c>
      <c r="E310" s="541">
        <v>45.85</v>
      </c>
      <c r="F310" s="540">
        <v>89</v>
      </c>
      <c r="G310" s="540">
        <v>3.5</v>
      </c>
      <c r="H310" s="540" t="s">
        <v>946</v>
      </c>
      <c r="I310" s="542">
        <v>5832</v>
      </c>
    </row>
    <row r="311" spans="1:9" s="543" customFormat="1" ht="12.75" customHeight="1">
      <c r="A311" s="521">
        <v>273</v>
      </c>
      <c r="B311" s="544" t="s">
        <v>1238</v>
      </c>
      <c r="C311" s="539">
        <v>2010</v>
      </c>
      <c r="D311" s="540" t="s">
        <v>951</v>
      </c>
      <c r="E311" s="541">
        <v>37.57</v>
      </c>
      <c r="F311" s="540">
        <v>76</v>
      </c>
      <c r="G311" s="540">
        <v>3.5</v>
      </c>
      <c r="H311" s="540" t="s">
        <v>946</v>
      </c>
      <c r="I311" s="542">
        <v>5832</v>
      </c>
    </row>
    <row r="312" spans="1:9" s="543" customFormat="1" ht="12.75" customHeight="1">
      <c r="A312" s="521">
        <v>274</v>
      </c>
      <c r="B312" s="538" t="s">
        <v>1239</v>
      </c>
      <c r="C312" s="539">
        <v>2010</v>
      </c>
      <c r="D312" s="540" t="s">
        <v>951</v>
      </c>
      <c r="E312" s="541">
        <v>23.05</v>
      </c>
      <c r="F312" s="540">
        <v>57</v>
      </c>
      <c r="G312" s="540">
        <v>3.5</v>
      </c>
      <c r="H312" s="540" t="s">
        <v>946</v>
      </c>
      <c r="I312" s="542">
        <v>5832</v>
      </c>
    </row>
    <row r="313" spans="1:9" s="543" customFormat="1" ht="12.75" customHeight="1">
      <c r="A313" s="521">
        <v>275</v>
      </c>
      <c r="B313" s="538" t="s">
        <v>1240</v>
      </c>
      <c r="C313" s="539">
        <v>2010</v>
      </c>
      <c r="D313" s="540" t="s">
        <v>951</v>
      </c>
      <c r="E313" s="541">
        <v>34.66</v>
      </c>
      <c r="F313" s="540">
        <v>57</v>
      </c>
      <c r="G313" s="540">
        <v>3.5</v>
      </c>
      <c r="H313" s="540" t="s">
        <v>946</v>
      </c>
      <c r="I313" s="542">
        <v>5832</v>
      </c>
    </row>
    <row r="314" spans="1:9" s="543" customFormat="1" ht="12.75" customHeight="1" thickBot="1">
      <c r="A314" s="521">
        <v>276</v>
      </c>
      <c r="B314" s="538" t="s">
        <v>131</v>
      </c>
      <c r="C314" s="539">
        <v>2010</v>
      </c>
      <c r="D314" s="540" t="s">
        <v>951</v>
      </c>
      <c r="E314" s="541">
        <v>4.14</v>
      </c>
      <c r="F314" s="540">
        <v>57</v>
      </c>
      <c r="G314" s="540">
        <v>3.5</v>
      </c>
      <c r="H314" s="540" t="s">
        <v>946</v>
      </c>
      <c r="I314" s="542">
        <v>5832</v>
      </c>
    </row>
    <row r="315" spans="1:9" ht="18" customHeight="1" thickBot="1">
      <c r="A315" s="545"/>
      <c r="B315" s="497" t="s">
        <v>1241</v>
      </c>
      <c r="C315" s="546"/>
      <c r="D315" s="547"/>
      <c r="E315" s="548">
        <f>SUM(E307:E314)</f>
        <v>8597.540000000006</v>
      </c>
      <c r="F315" s="546"/>
      <c r="G315" s="546"/>
      <c r="H315" s="547"/>
      <c r="I315" s="573"/>
    </row>
    <row r="316" spans="1:9" ht="37.5" customHeight="1" thickBot="1">
      <c r="A316" s="545"/>
      <c r="B316" s="497" t="s">
        <v>132</v>
      </c>
      <c r="C316" s="546"/>
      <c r="D316" s="547"/>
      <c r="E316" s="548">
        <f>E16+E35+E307</f>
        <v>9298.470000000007</v>
      </c>
      <c r="F316" s="546"/>
      <c r="G316" s="546"/>
      <c r="H316" s="547"/>
      <c r="I316" s="573"/>
    </row>
    <row r="317" spans="1:9" ht="24.75" customHeight="1" thickBot="1">
      <c r="A317" s="545"/>
      <c r="B317" s="497" t="s">
        <v>151</v>
      </c>
      <c r="C317" s="546"/>
      <c r="D317" s="547"/>
      <c r="E317" s="548">
        <f>E16+E35+E315</f>
        <v>9460.440000000006</v>
      </c>
      <c r="F317" s="546"/>
      <c r="G317" s="546"/>
      <c r="H317" s="547"/>
      <c r="I317" s="573"/>
    </row>
    <row r="318" spans="1:9" ht="19.5" customHeight="1">
      <c r="A318" s="549"/>
      <c r="C318" s="551"/>
      <c r="D318" s="552"/>
      <c r="E318" s="553"/>
      <c r="F318" s="552"/>
      <c r="G318" s="552"/>
      <c r="H318" s="552"/>
      <c r="I318" s="552"/>
    </row>
    <row r="319" ht="19.5" customHeight="1">
      <c r="B319" s="550"/>
    </row>
    <row r="322" ht="24.75" customHeight="1">
      <c r="H322" s="555"/>
    </row>
  </sheetData>
  <sheetProtection/>
  <mergeCells count="8">
    <mergeCell ref="E1:I1"/>
    <mergeCell ref="B307:D307"/>
    <mergeCell ref="A10:I10"/>
    <mergeCell ref="A11:I11"/>
    <mergeCell ref="A6:I6"/>
    <mergeCell ref="A7:I7"/>
    <mergeCell ref="A8:I8"/>
    <mergeCell ref="A9:I9"/>
  </mergeCells>
  <printOptions/>
  <pageMargins left="0.77" right="0.16" top="0.55" bottom="0.5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83"/>
  <sheetViews>
    <sheetView zoomScale="80" zoomScaleNormal="80" zoomScaleSheetLayoutView="100" zoomScalePageLayoutView="0" workbookViewId="0" topLeftCell="AM1">
      <selection activeCell="AO1" sqref="AO1:AS1"/>
    </sheetView>
  </sheetViews>
  <sheetFormatPr defaultColWidth="9.140625" defaultRowHeight="12.75"/>
  <cols>
    <col min="1" max="1" width="10.7109375" style="0" customWidth="1"/>
    <col min="16" max="16" width="9.28125" style="0" customWidth="1"/>
  </cols>
  <sheetData>
    <row r="1" spans="41:45" ht="74.25" customHeight="1">
      <c r="AO1" s="946" t="s">
        <v>1261</v>
      </c>
      <c r="AP1" s="947"/>
      <c r="AQ1" s="947"/>
      <c r="AR1" s="947"/>
      <c r="AS1" s="947"/>
    </row>
    <row r="5" spans="2:85" ht="33.75">
      <c r="B5" s="836"/>
      <c r="AJ5" s="837" t="s">
        <v>225</v>
      </c>
      <c r="CG5" s="836"/>
    </row>
    <row r="6" spans="2:85" ht="30">
      <c r="B6" s="838"/>
      <c r="AK6" s="839" t="s">
        <v>226</v>
      </c>
      <c r="CG6" s="838"/>
    </row>
    <row r="7" spans="2:85" ht="30">
      <c r="B7" s="838"/>
      <c r="AN7" s="905" t="s">
        <v>227</v>
      </c>
      <c r="CG7" s="838"/>
    </row>
    <row r="8" spans="2:85" ht="30">
      <c r="B8" s="838"/>
      <c r="AN8" s="905" t="s">
        <v>115</v>
      </c>
      <c r="CG8" s="838"/>
    </row>
    <row r="9" spans="2:85" ht="25.5">
      <c r="B9" s="838"/>
      <c r="CG9" s="838"/>
    </row>
    <row r="11" spans="2:59" ht="18">
      <c r="B11" s="840"/>
      <c r="BB11" s="968" t="s">
        <v>1243</v>
      </c>
      <c r="BC11" s="966"/>
      <c r="BD11" s="966"/>
      <c r="BE11" s="966"/>
      <c r="BF11" s="966"/>
      <c r="BG11" s="966"/>
    </row>
    <row r="12" spans="54:86" ht="15.75">
      <c r="BB12" s="966"/>
      <c r="BC12" s="966"/>
      <c r="BD12" s="966"/>
      <c r="BE12" s="966"/>
      <c r="BF12" s="966"/>
      <c r="BG12" s="966"/>
      <c r="CG12" s="841"/>
      <c r="CH12" s="841"/>
    </row>
    <row r="13" spans="54:59" ht="12.75">
      <c r="BB13" s="966"/>
      <c r="BC13" s="966"/>
      <c r="BD13" s="966"/>
      <c r="BE13" s="966"/>
      <c r="BF13" s="966"/>
      <c r="BG13" s="966"/>
    </row>
    <row r="14" spans="54:59" ht="12.75">
      <c r="BB14" s="966"/>
      <c r="BC14" s="966"/>
      <c r="BD14" s="966"/>
      <c r="BE14" s="966"/>
      <c r="BF14" s="966"/>
      <c r="BG14" s="966"/>
    </row>
    <row r="15" spans="54:59" ht="12.75">
      <c r="BB15" s="966"/>
      <c r="BC15" s="966"/>
      <c r="BD15" s="966"/>
      <c r="BE15" s="966"/>
      <c r="BF15" s="966"/>
      <c r="BG15" s="966"/>
    </row>
    <row r="16" spans="54:59" ht="12" customHeight="1">
      <c r="BB16" s="966"/>
      <c r="BC16" s="966"/>
      <c r="BD16" s="966"/>
      <c r="BE16" s="966"/>
      <c r="BF16" s="966"/>
      <c r="BG16" s="966"/>
    </row>
    <row r="17" spans="54:83" ht="12.75" customHeight="1" hidden="1">
      <c r="BB17" s="966"/>
      <c r="BC17" s="966"/>
      <c r="BD17" s="966"/>
      <c r="BE17" s="966"/>
      <c r="BF17" s="966"/>
      <c r="BG17" s="966"/>
      <c r="CB17" s="842"/>
      <c r="CC17" s="842"/>
      <c r="CD17" s="844"/>
      <c r="CE17" s="844"/>
    </row>
    <row r="18" spans="54:81" ht="15.75">
      <c r="BB18" s="966"/>
      <c r="BC18" s="966"/>
      <c r="BD18" s="966"/>
      <c r="BE18" s="966"/>
      <c r="BF18" s="966"/>
      <c r="BG18" s="966"/>
      <c r="CB18" s="841"/>
      <c r="CC18" s="841"/>
    </row>
    <row r="20" ht="12.75">
      <c r="BB20" s="574" t="s">
        <v>228</v>
      </c>
    </row>
    <row r="21" spans="53:83" ht="15.75">
      <c r="BA21" s="574" t="s">
        <v>229</v>
      </c>
      <c r="CB21" s="841"/>
      <c r="CC21" s="841"/>
      <c r="CD21" s="841"/>
      <c r="CE21" s="841"/>
    </row>
    <row r="22" spans="49:69" ht="26.25">
      <c r="AW22" s="834" t="s">
        <v>230</v>
      </c>
      <c r="AY22" s="577" t="s">
        <v>231</v>
      </c>
      <c r="BA22" s="577" t="s">
        <v>232</v>
      </c>
      <c r="BB22" s="834" t="s">
        <v>233</v>
      </c>
      <c r="BC22" s="845" t="s">
        <v>234</v>
      </c>
      <c r="BD22" s="834" t="s">
        <v>235</v>
      </c>
      <c r="BQ22" s="842"/>
    </row>
    <row r="23" spans="50:69" ht="12.75" customHeight="1">
      <c r="AX23" s="963" t="s">
        <v>236</v>
      </c>
      <c r="AY23" s="940"/>
      <c r="AZ23" s="574" t="s">
        <v>237</v>
      </c>
      <c r="BA23" s="964"/>
      <c r="BB23" s="950"/>
      <c r="BE23" s="574" t="s">
        <v>238</v>
      </c>
      <c r="BG23" s="847" t="s">
        <v>239</v>
      </c>
      <c r="BQ23" s="841"/>
    </row>
    <row r="24" ht="12.75">
      <c r="AV24" s="574" t="s">
        <v>240</v>
      </c>
    </row>
    <row r="25" spans="48:58" ht="12.75">
      <c r="AV25" s="574" t="s">
        <v>241</v>
      </c>
      <c r="AZ25" s="965" t="s">
        <v>242</v>
      </c>
      <c r="BA25" s="966"/>
      <c r="BB25" s="574"/>
      <c r="BC25" s="574" t="s">
        <v>243</v>
      </c>
      <c r="BD25" s="574" t="s">
        <v>244</v>
      </c>
      <c r="BF25" s="574" t="s">
        <v>214</v>
      </c>
    </row>
    <row r="26" spans="49:69" ht="15.75">
      <c r="AW26" s="577"/>
      <c r="BB26" s="833" t="s">
        <v>245</v>
      </c>
      <c r="BQ26" s="841"/>
    </row>
    <row r="27" spans="50:60" ht="12.75">
      <c r="AX27" s="834" t="s">
        <v>246</v>
      </c>
      <c r="BF27" s="574" t="s">
        <v>247</v>
      </c>
      <c r="BH27" s="574" t="s">
        <v>248</v>
      </c>
    </row>
    <row r="28" spans="51:53" ht="12.75">
      <c r="AY28" s="574" t="s">
        <v>249</v>
      </c>
      <c r="BA28" s="574" t="s">
        <v>250</v>
      </c>
    </row>
    <row r="29" spans="50:60" ht="12.75">
      <c r="AX29" s="574" t="s">
        <v>251</v>
      </c>
      <c r="BH29" s="848" t="s">
        <v>252</v>
      </c>
    </row>
    <row r="30" ht="12.75">
      <c r="AZ30" s="574" t="s">
        <v>214</v>
      </c>
    </row>
    <row r="31" spans="49:50" ht="12.75">
      <c r="AW31" s="577"/>
      <c r="AX31" s="575" t="s">
        <v>253</v>
      </c>
    </row>
    <row r="32" spans="55:60" ht="12.75">
      <c r="BC32" s="574" t="s">
        <v>254</v>
      </c>
      <c r="BF32" s="574" t="s">
        <v>255</v>
      </c>
      <c r="BH32" s="574" t="s">
        <v>256</v>
      </c>
    </row>
    <row r="33" spans="50:60" ht="12.75">
      <c r="AX33" s="574" t="s">
        <v>214</v>
      </c>
      <c r="BH33" s="848" t="s">
        <v>257</v>
      </c>
    </row>
    <row r="34" ht="12.75">
      <c r="AV34" s="574" t="s">
        <v>258</v>
      </c>
    </row>
    <row r="35" spans="50:53" ht="12.75">
      <c r="AX35" s="574" t="s">
        <v>259</v>
      </c>
      <c r="BA35" s="577" t="s">
        <v>198</v>
      </c>
    </row>
    <row r="36" ht="12.75">
      <c r="BH36" s="574" t="s">
        <v>260</v>
      </c>
    </row>
    <row r="37" spans="52:60" ht="12.75">
      <c r="AZ37" s="574" t="s">
        <v>199</v>
      </c>
      <c r="BB37" s="574"/>
      <c r="BC37" s="574" t="s">
        <v>261</v>
      </c>
      <c r="BH37" s="848" t="s">
        <v>262</v>
      </c>
    </row>
    <row r="38" spans="49:52" ht="12.75">
      <c r="AW38" s="577"/>
      <c r="AX38" s="834" t="s">
        <v>263</v>
      </c>
      <c r="AZ38" s="574" t="s">
        <v>200</v>
      </c>
    </row>
    <row r="39" spans="53:63" ht="12.75">
      <c r="BA39" s="577" t="s">
        <v>201</v>
      </c>
      <c r="BB39" s="577"/>
      <c r="BF39" s="574" t="s">
        <v>264</v>
      </c>
      <c r="BK39" s="575" t="s">
        <v>265</v>
      </c>
    </row>
    <row r="40" ht="12.75">
      <c r="AW40" s="574" t="s">
        <v>266</v>
      </c>
    </row>
    <row r="41" spans="54:60" ht="12.75">
      <c r="BB41" s="574" t="s">
        <v>202</v>
      </c>
      <c r="BF41" s="574" t="s">
        <v>267</v>
      </c>
      <c r="BH41" s="574" t="s">
        <v>268</v>
      </c>
    </row>
    <row r="42" spans="26:75" ht="12.75">
      <c r="Z42" s="574"/>
      <c r="BA42" s="832" t="s">
        <v>203</v>
      </c>
      <c r="BJ42" s="574" t="s">
        <v>269</v>
      </c>
      <c r="BW42" s="574" t="s">
        <v>270</v>
      </c>
    </row>
    <row r="43" spans="51:60" ht="12.75">
      <c r="AY43" s="833" t="s">
        <v>204</v>
      </c>
      <c r="BB43" s="574"/>
      <c r="BF43" s="849"/>
      <c r="BH43" s="848" t="s">
        <v>271</v>
      </c>
    </row>
    <row r="44" spans="26:55" ht="12.75">
      <c r="Z44" s="834"/>
      <c r="AX44" s="574"/>
      <c r="BC44" s="574" t="s">
        <v>272</v>
      </c>
    </row>
    <row r="45" spans="60:62" ht="12.75">
      <c r="BH45" s="574" t="s">
        <v>273</v>
      </c>
      <c r="BJ45" s="574" t="s">
        <v>274</v>
      </c>
    </row>
    <row r="46" spans="52:58" ht="12.75">
      <c r="AZ46" s="574" t="s">
        <v>205</v>
      </c>
      <c r="BE46" s="850" t="s">
        <v>275</v>
      </c>
      <c r="BF46" s="851"/>
    </row>
    <row r="47" spans="27:74" ht="12.75">
      <c r="AA47" s="574" t="s">
        <v>276</v>
      </c>
      <c r="AZ47" s="574" t="s">
        <v>206</v>
      </c>
      <c r="BF47" s="849"/>
      <c r="BH47" s="848" t="s">
        <v>277</v>
      </c>
      <c r="BJ47" s="574" t="s">
        <v>278</v>
      </c>
      <c r="BN47" s="575"/>
      <c r="BV47" s="834" t="s">
        <v>279</v>
      </c>
    </row>
    <row r="48" spans="53:60" ht="12.75">
      <c r="BA48" s="577" t="s">
        <v>207</v>
      </c>
      <c r="BB48" s="574" t="s">
        <v>208</v>
      </c>
      <c r="BH48" s="574" t="s">
        <v>280</v>
      </c>
    </row>
    <row r="49" spans="58:63" ht="12.75">
      <c r="BF49" s="849"/>
      <c r="BH49" s="848" t="s">
        <v>281</v>
      </c>
      <c r="BK49" s="834" t="s">
        <v>282</v>
      </c>
    </row>
    <row r="50" spans="52:76" ht="12.75">
      <c r="AZ50" s="574" t="s">
        <v>209</v>
      </c>
      <c r="BB50" s="574"/>
      <c r="BX50" s="574" t="s">
        <v>283</v>
      </c>
    </row>
    <row r="51" spans="58:74" ht="12.75">
      <c r="BF51" s="574" t="s">
        <v>284</v>
      </c>
      <c r="BH51" s="574" t="s">
        <v>285</v>
      </c>
      <c r="BM51" s="574" t="s">
        <v>286</v>
      </c>
      <c r="BV51" s="574" t="s">
        <v>287</v>
      </c>
    </row>
    <row r="52" spans="58:76" ht="12.75">
      <c r="BF52" s="574" t="s">
        <v>288</v>
      </c>
      <c r="BG52" s="834" t="s">
        <v>289</v>
      </c>
      <c r="BX52" s="574" t="s">
        <v>290</v>
      </c>
    </row>
    <row r="53" spans="13:53" ht="12.75">
      <c r="M53" s="852"/>
      <c r="AC53" s="574"/>
      <c r="BA53" s="577" t="s">
        <v>210</v>
      </c>
    </row>
    <row r="54" spans="21:66" ht="12.75">
      <c r="U54" s="574" t="s">
        <v>135</v>
      </c>
      <c r="X54" s="574"/>
      <c r="Z54" s="574"/>
      <c r="BK54" s="574" t="s">
        <v>291</v>
      </c>
      <c r="BN54" s="574"/>
    </row>
    <row r="55" spans="23:60" ht="12.75">
      <c r="W55" s="575" t="s">
        <v>136</v>
      </c>
      <c r="Y55" s="574"/>
      <c r="AC55" s="574"/>
      <c r="BH55" s="574" t="s">
        <v>292</v>
      </c>
    </row>
    <row r="56" spans="21:74" ht="12.75">
      <c r="U56" s="576" t="s">
        <v>137</v>
      </c>
      <c r="V56" s="577" t="s">
        <v>138</v>
      </c>
      <c r="W56" s="578"/>
      <c r="BB56" s="574" t="s">
        <v>211</v>
      </c>
      <c r="BG56" s="834" t="s">
        <v>293</v>
      </c>
      <c r="BV56" s="834" t="s">
        <v>294</v>
      </c>
    </row>
    <row r="57" spans="21:64" ht="12.75">
      <c r="U57" s="574" t="s">
        <v>139</v>
      </c>
      <c r="W57" s="574" t="s">
        <v>140</v>
      </c>
      <c r="AC57" s="574" t="s">
        <v>141</v>
      </c>
      <c r="AZ57" s="574" t="s">
        <v>212</v>
      </c>
      <c r="BL57" s="575" t="s">
        <v>295</v>
      </c>
    </row>
    <row r="58" spans="25:76" ht="12.75">
      <c r="Y58" s="578" t="s">
        <v>142</v>
      </c>
      <c r="AA58" s="575" t="s">
        <v>143</v>
      </c>
      <c r="AB58" s="574"/>
      <c r="BB58" s="574" t="s">
        <v>213</v>
      </c>
      <c r="BF58" s="574" t="s">
        <v>296</v>
      </c>
      <c r="BT58" s="833" t="s">
        <v>297</v>
      </c>
      <c r="BX58" s="574" t="s">
        <v>298</v>
      </c>
    </row>
    <row r="59" spans="26:74" ht="12.75">
      <c r="Z59" s="577"/>
      <c r="AB59" s="574"/>
      <c r="BF59" s="574" t="s">
        <v>299</v>
      </c>
      <c r="BG59" s="849"/>
      <c r="BH59" s="574" t="s">
        <v>300</v>
      </c>
      <c r="BK59" s="574" t="s">
        <v>301</v>
      </c>
      <c r="BV59" s="574" t="s">
        <v>302</v>
      </c>
    </row>
    <row r="60" spans="29:76" ht="12.75">
      <c r="AC60" s="575" t="s">
        <v>144</v>
      </c>
      <c r="AZ60" s="574" t="s">
        <v>214</v>
      </c>
      <c r="BH60" s="848" t="s">
        <v>303</v>
      </c>
      <c r="BX60" s="574" t="s">
        <v>304</v>
      </c>
    </row>
    <row r="61" spans="26:66" ht="12.75">
      <c r="Z61" s="574"/>
      <c r="AA61" s="574" t="s">
        <v>145</v>
      </c>
      <c r="AD61" s="574" t="s">
        <v>305</v>
      </c>
      <c r="AZ61" s="574" t="s">
        <v>215</v>
      </c>
      <c r="BN61" s="574" t="s">
        <v>306</v>
      </c>
    </row>
    <row r="62" spans="26:74" ht="12.75">
      <c r="Z62" s="574" t="s">
        <v>146</v>
      </c>
      <c r="BG62" s="849" t="s">
        <v>307</v>
      </c>
      <c r="BH62" s="574" t="s">
        <v>308</v>
      </c>
      <c r="BT62" s="574" t="s">
        <v>309</v>
      </c>
      <c r="BV62" s="834" t="s">
        <v>310</v>
      </c>
    </row>
    <row r="63" spans="29:60" ht="12.75">
      <c r="AC63" s="575" t="s">
        <v>147</v>
      </c>
      <c r="BE63" s="574" t="s">
        <v>311</v>
      </c>
      <c r="BH63" s="848" t="s">
        <v>307</v>
      </c>
    </row>
    <row r="64" spans="25:76" ht="12.75">
      <c r="Y64" s="576"/>
      <c r="BB64" t="s">
        <v>216</v>
      </c>
      <c r="BX64" s="574" t="s">
        <v>312</v>
      </c>
    </row>
    <row r="65" spans="58:75" ht="12.75">
      <c r="BF65" s="574" t="s">
        <v>313</v>
      </c>
      <c r="BH65" s="574" t="s">
        <v>314</v>
      </c>
      <c r="BW65" s="574" t="s">
        <v>315</v>
      </c>
    </row>
    <row r="66" ht="12.75">
      <c r="AB66" s="576" t="s">
        <v>148</v>
      </c>
    </row>
    <row r="67" spans="53:65" ht="12.75">
      <c r="BA67" s="834" t="s">
        <v>217</v>
      </c>
      <c r="BB67" s="574" t="s">
        <v>218</v>
      </c>
      <c r="BG67" s="834" t="s">
        <v>316</v>
      </c>
      <c r="BM67" s="574" t="s">
        <v>317</v>
      </c>
    </row>
    <row r="68" spans="52:67" ht="12.75">
      <c r="AZ68" s="835" t="s">
        <v>219</v>
      </c>
      <c r="BO68" s="574" t="s">
        <v>318</v>
      </c>
    </row>
    <row r="69" spans="51:52" ht="12.75">
      <c r="AY69">
        <v>22.4</v>
      </c>
      <c r="AZ69" s="834"/>
    </row>
    <row r="70" spans="29:67" ht="12.75">
      <c r="AC70" s="574" t="s">
        <v>149</v>
      </c>
      <c r="BF70" s="574" t="s">
        <v>319</v>
      </c>
      <c r="BO70" s="574" t="s">
        <v>320</v>
      </c>
    </row>
    <row r="71" spans="52:60" ht="12.75">
      <c r="AZ71" s="574" t="s">
        <v>220</v>
      </c>
      <c r="BE71" s="574"/>
      <c r="BH71" s="574" t="s">
        <v>321</v>
      </c>
    </row>
    <row r="72" spans="54:75" ht="12.75">
      <c r="BB72" s="574" t="s">
        <v>218</v>
      </c>
      <c r="BW72" s="574" t="s">
        <v>322</v>
      </c>
    </row>
    <row r="73" spans="52:56" ht="12.75">
      <c r="AZ73" s="574"/>
      <c r="BA73" s="834" t="s">
        <v>221</v>
      </c>
      <c r="BD73" s="574" t="s">
        <v>224</v>
      </c>
    </row>
    <row r="74" ht="12.75">
      <c r="AZ74" s="574" t="s">
        <v>222</v>
      </c>
    </row>
    <row r="75" spans="56:80" ht="12.75">
      <c r="BD75" t="s">
        <v>323</v>
      </c>
      <c r="BG75" s="834" t="s">
        <v>223</v>
      </c>
      <c r="CB75" s="833" t="s">
        <v>324</v>
      </c>
    </row>
    <row r="76" spans="29:81" ht="12.75">
      <c r="AC76" s="578" t="s">
        <v>150</v>
      </c>
      <c r="BJ76" s="574" t="s">
        <v>325</v>
      </c>
      <c r="CC76" s="576" t="s">
        <v>326</v>
      </c>
    </row>
    <row r="77" spans="38:56" ht="12.75">
      <c r="AL77" s="574" t="s">
        <v>327</v>
      </c>
      <c r="BA77" s="833" t="s">
        <v>328</v>
      </c>
      <c r="BD77" s="574" t="s">
        <v>329</v>
      </c>
    </row>
    <row r="78" spans="29:62" ht="12.75">
      <c r="AC78" s="575"/>
      <c r="BF78" s="574" t="s">
        <v>330</v>
      </c>
      <c r="BH78" s="574"/>
      <c r="BJ78" s="577"/>
    </row>
    <row r="79" spans="54:74" ht="12.75">
      <c r="BB79" s="574" t="s">
        <v>331</v>
      </c>
      <c r="BE79" s="853"/>
      <c r="BI79" s="574"/>
      <c r="BJ79" s="577" t="s">
        <v>332</v>
      </c>
      <c r="BK79" s="833"/>
      <c r="BL79" s="574" t="s">
        <v>333</v>
      </c>
      <c r="BV79" s="575" t="s">
        <v>334</v>
      </c>
    </row>
    <row r="80" spans="35:77" ht="12.75">
      <c r="AI80" s="574" t="s">
        <v>335</v>
      </c>
      <c r="BH80" s="574" t="s">
        <v>336</v>
      </c>
      <c r="BI80" s="574"/>
      <c r="BK80" s="574" t="s">
        <v>337</v>
      </c>
      <c r="BL80" s="834"/>
      <c r="BM80" s="575" t="s">
        <v>338</v>
      </c>
      <c r="BY80" s="574" t="s">
        <v>339</v>
      </c>
    </row>
    <row r="81" spans="29:61" ht="12.75">
      <c r="AC81" s="575" t="s">
        <v>340</v>
      </c>
      <c r="BG81" s="834" t="s">
        <v>341</v>
      </c>
      <c r="BI81" s="574"/>
    </row>
    <row r="82" spans="32:81" ht="12.75">
      <c r="AF82" s="574" t="s">
        <v>342</v>
      </c>
      <c r="AH82" s="577" t="s">
        <v>343</v>
      </c>
      <c r="BN82" s="574" t="s">
        <v>344</v>
      </c>
      <c r="CC82" s="574" t="s">
        <v>345</v>
      </c>
    </row>
    <row r="83" spans="30:60" ht="12.75">
      <c r="AD83" s="574" t="s">
        <v>346</v>
      </c>
      <c r="AH83" s="574" t="s">
        <v>347</v>
      </c>
      <c r="AJ83" s="575" t="s">
        <v>348</v>
      </c>
      <c r="BH83" s="574"/>
    </row>
    <row r="84" spans="29:75" ht="12.75">
      <c r="AC84" s="575" t="s">
        <v>349</v>
      </c>
      <c r="BW84" s="574" t="s">
        <v>350</v>
      </c>
    </row>
    <row r="85" ht="12.75">
      <c r="AH85" s="574" t="s">
        <v>351</v>
      </c>
    </row>
    <row r="86" spans="27:46" ht="12.75">
      <c r="AA86" s="574" t="s">
        <v>352</v>
      </c>
      <c r="AT86" s="578" t="s">
        <v>353</v>
      </c>
    </row>
    <row r="87" spans="27:31" ht="12.75">
      <c r="AA87" s="574" t="s">
        <v>354</v>
      </c>
      <c r="AE87" t="s">
        <v>355</v>
      </c>
    </row>
    <row r="88" spans="47:66" ht="12.75">
      <c r="AU88" s="577" t="s">
        <v>356</v>
      </c>
      <c r="BL88" s="574"/>
      <c r="BN88" s="574" t="s">
        <v>357</v>
      </c>
    </row>
    <row r="89" spans="30:72" ht="12.75">
      <c r="AD89" s="833" t="s">
        <v>358</v>
      </c>
      <c r="AL89" s="578"/>
      <c r="BH89" s="574" t="s">
        <v>359</v>
      </c>
      <c r="BT89" s="574" t="s">
        <v>360</v>
      </c>
    </row>
    <row r="90" spans="32:73" ht="12.75">
      <c r="AF90" s="574" t="s">
        <v>361</v>
      </c>
      <c r="AH90" s="577" t="s">
        <v>362</v>
      </c>
      <c r="AV90" s="578" t="s">
        <v>363</v>
      </c>
      <c r="BK90" s="574" t="s">
        <v>364</v>
      </c>
      <c r="BR90" s="574" t="s">
        <v>365</v>
      </c>
      <c r="BT90" s="834" t="s">
        <v>366</v>
      </c>
      <c r="BU90" s="849"/>
    </row>
    <row r="91" spans="30:74" ht="12.75">
      <c r="AD91" s="833"/>
      <c r="BI91" s="574"/>
      <c r="BP91" s="848"/>
      <c r="BV91" s="574" t="s">
        <v>367</v>
      </c>
    </row>
    <row r="92" spans="34:97" ht="15.75">
      <c r="AH92" s="574" t="s">
        <v>368</v>
      </c>
      <c r="AK92" s="574" t="s">
        <v>369</v>
      </c>
      <c r="AU92" s="578" t="s">
        <v>370</v>
      </c>
      <c r="BI92" s="834"/>
      <c r="BM92" s="574" t="s">
        <v>371</v>
      </c>
      <c r="BQ92" s="848" t="s">
        <v>372</v>
      </c>
      <c r="BS92" s="574" t="s">
        <v>373</v>
      </c>
      <c r="CS92" s="854"/>
    </row>
    <row r="93" spans="32:92" ht="12.75">
      <c r="AF93" s="833" t="s">
        <v>374</v>
      </c>
      <c r="AG93" s="575" t="s">
        <v>375</v>
      </c>
      <c r="AH93" s="578" t="s">
        <v>376</v>
      </c>
      <c r="AJ93" s="327" t="s">
        <v>377</v>
      </c>
      <c r="AR93" s="578" t="s">
        <v>378</v>
      </c>
      <c r="BF93" t="s">
        <v>379</v>
      </c>
      <c r="BG93" s="834" t="s">
        <v>380</v>
      </c>
      <c r="BR93" s="574" t="s">
        <v>381</v>
      </c>
      <c r="BV93" s="834" t="s">
        <v>382</v>
      </c>
      <c r="CA93" s="834" t="s">
        <v>383</v>
      </c>
      <c r="CC93" s="575" t="s">
        <v>384</v>
      </c>
      <c r="CF93" s="574" t="s">
        <v>385</v>
      </c>
      <c r="CJ93" s="578" t="s">
        <v>386</v>
      </c>
      <c r="CL93" s="574" t="s">
        <v>387</v>
      </c>
      <c r="CN93" s="846" t="s">
        <v>388</v>
      </c>
    </row>
    <row r="94" spans="30:91" ht="12.75">
      <c r="AD94" s="574" t="s">
        <v>389</v>
      </c>
      <c r="AJ94" s="202"/>
      <c r="AL94" s="855" t="s">
        <v>390</v>
      </c>
      <c r="AT94" s="575" t="s">
        <v>391</v>
      </c>
      <c r="BO94" s="574" t="s">
        <v>392</v>
      </c>
      <c r="CD94" s="846" t="s">
        <v>393</v>
      </c>
      <c r="CF94" s="834" t="s">
        <v>394</v>
      </c>
      <c r="CH94" s="577" t="s">
        <v>395</v>
      </c>
      <c r="CI94" s="846" t="s">
        <v>396</v>
      </c>
      <c r="CK94" s="834" t="s">
        <v>397</v>
      </c>
      <c r="CM94" s="577" t="s">
        <v>398</v>
      </c>
    </row>
    <row r="95" spans="26:94" ht="12.75">
      <c r="Z95" s="574" t="s">
        <v>399</v>
      </c>
      <c r="AE95" s="574" t="s">
        <v>400</v>
      </c>
      <c r="AG95" s="574" t="s">
        <v>401</v>
      </c>
      <c r="AJ95" s="202"/>
      <c r="AK95" s="202"/>
      <c r="AL95" s="202"/>
      <c r="BE95" s="578" t="s">
        <v>402</v>
      </c>
      <c r="CP95" s="574" t="s">
        <v>403</v>
      </c>
    </row>
    <row r="96" spans="27:90" ht="12.75">
      <c r="AA96" s="833" t="s">
        <v>404</v>
      </c>
      <c r="AC96" s="574" t="s">
        <v>405</v>
      </c>
      <c r="AJ96" s="856" t="s">
        <v>406</v>
      </c>
      <c r="AK96" s="202"/>
      <c r="AL96" s="202"/>
      <c r="BJ96" s="574"/>
      <c r="BX96" s="574"/>
      <c r="CB96" s="846" t="s">
        <v>407</v>
      </c>
      <c r="CI96" s="846" t="s">
        <v>408</v>
      </c>
      <c r="CJ96" s="846" t="s">
        <v>409</v>
      </c>
      <c r="CL96" s="846" t="s">
        <v>410</v>
      </c>
    </row>
    <row r="97" spans="35:82" ht="12.75">
      <c r="AI97" s="202"/>
      <c r="AJ97" s="202"/>
      <c r="AK97" s="202"/>
      <c r="AL97" s="202"/>
      <c r="BE97" s="574" t="s">
        <v>411</v>
      </c>
      <c r="BJ97" s="574" t="s">
        <v>412</v>
      </c>
      <c r="BO97" s="574" t="s">
        <v>413</v>
      </c>
      <c r="CD97" s="574" t="s">
        <v>414</v>
      </c>
    </row>
    <row r="98" spans="35:83" ht="12.75">
      <c r="AI98" s="202"/>
      <c r="AJ98" s="202"/>
      <c r="AK98" s="202"/>
      <c r="AL98" s="855"/>
      <c r="AT98" s="578" t="s">
        <v>415</v>
      </c>
      <c r="AW98" s="578"/>
      <c r="BQ98" s="574"/>
      <c r="BZ98" s="574" t="s">
        <v>416</v>
      </c>
      <c r="CE98" s="846" t="s">
        <v>417</v>
      </c>
    </row>
    <row r="99" spans="36:68" ht="12.75">
      <c r="AJ99" s="856" t="s">
        <v>418</v>
      </c>
      <c r="AK99" s="202"/>
      <c r="AL99" s="202"/>
      <c r="BH99" s="574"/>
      <c r="BP99" s="833" t="s">
        <v>419</v>
      </c>
    </row>
    <row r="100" spans="35:80" ht="12.75">
      <c r="AI100" s="202"/>
      <c r="AJ100" s="202"/>
      <c r="AK100" s="202"/>
      <c r="AL100" s="202"/>
      <c r="BJ100" s="577"/>
      <c r="BQ100" s="575" t="s">
        <v>420</v>
      </c>
      <c r="CB100" s="574" t="s">
        <v>421</v>
      </c>
    </row>
    <row r="101" spans="34:64" ht="12.75">
      <c r="AH101" s="856" t="s">
        <v>422</v>
      </c>
      <c r="AJ101" s="856"/>
      <c r="AK101" s="857" t="s">
        <v>423</v>
      </c>
      <c r="AL101" s="202"/>
      <c r="AO101" s="578" t="s">
        <v>424</v>
      </c>
      <c r="BL101" t="s">
        <v>355</v>
      </c>
    </row>
    <row r="102" spans="36:46" ht="12.75">
      <c r="AJ102" s="202"/>
      <c r="AK102" s="202"/>
      <c r="AL102" s="202"/>
      <c r="AT102" s="833" t="s">
        <v>425</v>
      </c>
    </row>
    <row r="103" spans="35:67" ht="12.75">
      <c r="AI103" s="858"/>
      <c r="AJ103" s="202"/>
      <c r="AK103" s="202"/>
      <c r="AL103" s="857" t="s">
        <v>426</v>
      </c>
      <c r="BK103" s="574"/>
      <c r="BO103" s="574" t="s">
        <v>427</v>
      </c>
    </row>
    <row r="104" spans="35:78" ht="12.75">
      <c r="AI104" s="202"/>
      <c r="AJ104" s="202"/>
      <c r="AK104" s="856" t="s">
        <v>428</v>
      </c>
      <c r="AL104" s="202"/>
      <c r="BR104" s="574" t="s">
        <v>429</v>
      </c>
      <c r="BZ104" s="574" t="s">
        <v>430</v>
      </c>
    </row>
    <row r="105" spans="35:79" ht="12.75">
      <c r="AI105" s="856"/>
      <c r="AJ105" s="202"/>
      <c r="AK105" s="202"/>
      <c r="AL105" s="202"/>
      <c r="AR105" s="578" t="s">
        <v>431</v>
      </c>
      <c r="AT105" s="578" t="s">
        <v>432</v>
      </c>
      <c r="AV105" s="578" t="s">
        <v>433</v>
      </c>
      <c r="CA105" s="577" t="s">
        <v>434</v>
      </c>
    </row>
    <row r="106" spans="35:76" ht="12.75">
      <c r="AI106" s="202"/>
      <c r="AJ106" s="202"/>
      <c r="AK106" s="202"/>
      <c r="AL106" s="202"/>
      <c r="AS106" s="575" t="s">
        <v>435</v>
      </c>
      <c r="AU106" s="577" t="s">
        <v>436</v>
      </c>
      <c r="AV106" s="834" t="s">
        <v>437</v>
      </c>
      <c r="AX106" s="574" t="s">
        <v>438</v>
      </c>
      <c r="AZ106" s="574" t="s">
        <v>439</v>
      </c>
      <c r="BH106" s="578" t="s">
        <v>440</v>
      </c>
      <c r="BX106" s="575" t="s">
        <v>441</v>
      </c>
    </row>
    <row r="107" spans="35:64" ht="12.75">
      <c r="AI107" s="202"/>
      <c r="AJ107" s="856" t="s">
        <v>442</v>
      </c>
      <c r="AK107" s="858"/>
      <c r="AL107" s="202"/>
      <c r="AY107" s="834" t="s">
        <v>341</v>
      </c>
      <c r="BC107" s="574" t="s">
        <v>443</v>
      </c>
      <c r="BL107" s="574" t="s">
        <v>444</v>
      </c>
    </row>
    <row r="108" spans="3:78" ht="12.75">
      <c r="C108" s="574" t="s">
        <v>445</v>
      </c>
      <c r="AT108" s="843" t="s">
        <v>446</v>
      </c>
      <c r="BF108" s="578"/>
      <c r="BH108" s="574" t="s">
        <v>447</v>
      </c>
      <c r="BJ108" s="834" t="s">
        <v>448</v>
      </c>
      <c r="BL108" s="577" t="s">
        <v>449</v>
      </c>
      <c r="BO108" s="834" t="s">
        <v>450</v>
      </c>
      <c r="BV108" s="574" t="s">
        <v>451</v>
      </c>
      <c r="BZ108" s="574" t="s">
        <v>452</v>
      </c>
    </row>
    <row r="109" spans="36:75" ht="12.75" customHeight="1">
      <c r="AJ109" s="574" t="s">
        <v>453</v>
      </c>
      <c r="AW109" s="967" t="s">
        <v>454</v>
      </c>
      <c r="AX109" s="940"/>
      <c r="AZ109" s="574" t="s">
        <v>455</v>
      </c>
      <c r="BG109" s="834" t="s">
        <v>456</v>
      </c>
      <c r="BN109" s="574" t="s">
        <v>457</v>
      </c>
      <c r="BP109" s="574" t="s">
        <v>458</v>
      </c>
      <c r="BS109" s="834" t="s">
        <v>459</v>
      </c>
      <c r="BT109" s="574"/>
      <c r="BW109" s="574" t="s">
        <v>460</v>
      </c>
    </row>
    <row r="110" spans="3:66" ht="12.75">
      <c r="C110" s="574" t="s">
        <v>461</v>
      </c>
      <c r="K110" s="576" t="s">
        <v>462</v>
      </c>
      <c r="BF110" s="574" t="s">
        <v>463</v>
      </c>
      <c r="BH110" s="574" t="s">
        <v>464</v>
      </c>
      <c r="BK110" s="574"/>
      <c r="BN110" s="834" t="s">
        <v>465</v>
      </c>
    </row>
    <row r="111" spans="1:80" ht="12.75">
      <c r="A111" s="834" t="s">
        <v>466</v>
      </c>
      <c r="BG111" s="834" t="s">
        <v>467</v>
      </c>
      <c r="BK111" s="574" t="s">
        <v>468</v>
      </c>
      <c r="BU111" s="574" t="s">
        <v>469</v>
      </c>
      <c r="CB111" s="574" t="s">
        <v>470</v>
      </c>
    </row>
    <row r="112" spans="3:72" ht="12.75">
      <c r="C112" s="574" t="s">
        <v>471</v>
      </c>
      <c r="AW112" s="574" t="s">
        <v>472</v>
      </c>
      <c r="BK112" s="574" t="s">
        <v>473</v>
      </c>
      <c r="BN112" s="574" t="s">
        <v>474</v>
      </c>
      <c r="BQ112" s="574" t="s">
        <v>475</v>
      </c>
      <c r="BS112" s="574"/>
      <c r="BT112" s="575" t="s">
        <v>476</v>
      </c>
    </row>
    <row r="113" spans="12:72" ht="12.75">
      <c r="L113" s="574" t="s">
        <v>477</v>
      </c>
      <c r="BE113" s="574" t="s">
        <v>478</v>
      </c>
      <c r="BH113" s="574"/>
      <c r="BT113" s="575"/>
    </row>
    <row r="114" spans="12:80" ht="12.75">
      <c r="L114" s="574" t="s">
        <v>479</v>
      </c>
      <c r="BG114" s="834" t="s">
        <v>480</v>
      </c>
      <c r="BM114" s="574"/>
      <c r="BR114" s="852"/>
      <c r="CB114" s="574" t="s">
        <v>481</v>
      </c>
    </row>
    <row r="115" spans="9:64" ht="12.75">
      <c r="I115" s="574" t="s">
        <v>482</v>
      </c>
      <c r="J115" s="834" t="s">
        <v>483</v>
      </c>
      <c r="L115" s="574"/>
      <c r="BJ115" s="834" t="s">
        <v>484</v>
      </c>
      <c r="BL115" s="834" t="s">
        <v>485</v>
      </c>
    </row>
    <row r="116" spans="47:72" ht="12.75">
      <c r="AU116" s="574" t="s">
        <v>486</v>
      </c>
      <c r="BE116" s="574" t="s">
        <v>487</v>
      </c>
      <c r="BH116" s="574" t="s">
        <v>488</v>
      </c>
      <c r="BS116" s="574" t="s">
        <v>489</v>
      </c>
      <c r="BT116" s="576" t="s">
        <v>490</v>
      </c>
    </row>
    <row r="117" spans="13:80" ht="12.75">
      <c r="M117" s="578" t="s">
        <v>491</v>
      </c>
      <c r="AC117" s="574"/>
      <c r="BF117" s="574" t="s">
        <v>492</v>
      </c>
      <c r="BG117" s="834" t="s">
        <v>493</v>
      </c>
      <c r="BI117" s="574" t="s">
        <v>494</v>
      </c>
      <c r="BK117" s="574" t="s">
        <v>495</v>
      </c>
      <c r="CB117" s="574" t="s">
        <v>496</v>
      </c>
    </row>
    <row r="118" spans="10:73" ht="12.75">
      <c r="J118" s="578" t="s">
        <v>497</v>
      </c>
      <c r="BU118" s="574" t="s">
        <v>498</v>
      </c>
    </row>
    <row r="119" spans="33:63" ht="12.75">
      <c r="AG119" s="574" t="s">
        <v>499</v>
      </c>
      <c r="AI119" s="834" t="s">
        <v>500</v>
      </c>
      <c r="BH119" s="574" t="s">
        <v>501</v>
      </c>
      <c r="BK119" s="574" t="s">
        <v>502</v>
      </c>
    </row>
    <row r="120" spans="1:78" ht="12.75">
      <c r="A120" s="574" t="s">
        <v>503</v>
      </c>
      <c r="J120" s="578" t="s">
        <v>504</v>
      </c>
      <c r="AJ120" s="574"/>
      <c r="BG120" s="834" t="s">
        <v>505</v>
      </c>
      <c r="BU120" s="577" t="s">
        <v>506</v>
      </c>
      <c r="BZ120" s="834" t="s">
        <v>507</v>
      </c>
    </row>
    <row r="121" spans="36:80" ht="12.75">
      <c r="AJ121" s="574"/>
      <c r="AK121" s="574" t="s">
        <v>508</v>
      </c>
      <c r="BI121" s="574" t="s">
        <v>509</v>
      </c>
      <c r="BY121" s="574"/>
      <c r="CB121" s="574" t="s">
        <v>510</v>
      </c>
    </row>
    <row r="122" spans="10:70" ht="12.75">
      <c r="J122" s="834" t="s">
        <v>511</v>
      </c>
      <c r="AG122" s="574" t="s">
        <v>512</v>
      </c>
      <c r="AW122" s="578" t="s">
        <v>513</v>
      </c>
      <c r="BH122" s="574" t="s">
        <v>514</v>
      </c>
      <c r="BR122" s="574" t="s">
        <v>515</v>
      </c>
    </row>
    <row r="123" spans="6:62" ht="12.75">
      <c r="F123" s="402"/>
      <c r="N123" s="574" t="s">
        <v>516</v>
      </c>
      <c r="AK123" s="574"/>
      <c r="BE123" s="574" t="s">
        <v>517</v>
      </c>
      <c r="BJ123" s="577" t="s">
        <v>518</v>
      </c>
    </row>
    <row r="124" spans="10:72" ht="12.75">
      <c r="J124" s="574" t="s">
        <v>519</v>
      </c>
      <c r="AE124" s="574" t="s">
        <v>520</v>
      </c>
      <c r="AH124" s="574" t="s">
        <v>521</v>
      </c>
      <c r="AK124" s="833" t="s">
        <v>522</v>
      </c>
      <c r="BT124" s="574" t="s">
        <v>523</v>
      </c>
    </row>
    <row r="125" spans="9:50" ht="12.75">
      <c r="I125" s="834"/>
      <c r="J125" s="576" t="s">
        <v>524</v>
      </c>
      <c r="K125" s="834" t="s">
        <v>525</v>
      </c>
      <c r="AX125" s="578" t="s">
        <v>526</v>
      </c>
    </row>
    <row r="126" spans="1:58" ht="12.75">
      <c r="A126" s="834" t="s">
        <v>527</v>
      </c>
      <c r="I126" s="577" t="s">
        <v>528</v>
      </c>
      <c r="J126" s="834"/>
      <c r="AU126" s="577" t="s">
        <v>529</v>
      </c>
      <c r="AY126" s="575" t="s">
        <v>530</v>
      </c>
      <c r="BF126" s="574" t="s">
        <v>531</v>
      </c>
    </row>
    <row r="127" spans="34:63" ht="12.75">
      <c r="AH127" s="575"/>
      <c r="AR127" s="574" t="s">
        <v>532</v>
      </c>
      <c r="BG127" s="575" t="s">
        <v>533</v>
      </c>
      <c r="BK127" s="574" t="s">
        <v>534</v>
      </c>
    </row>
    <row r="128" spans="3:38" ht="12.75">
      <c r="C128" s="574" t="s">
        <v>535</v>
      </c>
      <c r="H128" s="578" t="s">
        <v>536</v>
      </c>
      <c r="J128" s="574" t="s">
        <v>537</v>
      </c>
      <c r="AG128" s="574" t="s">
        <v>538</v>
      </c>
      <c r="AI128" s="574"/>
      <c r="AL128" s="574" t="s">
        <v>539</v>
      </c>
    </row>
    <row r="129" spans="32:44" ht="12.75">
      <c r="AF129" s="574"/>
      <c r="AH129" s="574"/>
      <c r="AR129" s="833" t="s">
        <v>540</v>
      </c>
    </row>
    <row r="130" spans="11:62" ht="12.75">
      <c r="K130" s="849" t="s">
        <v>541</v>
      </c>
      <c r="R130" s="578" t="s">
        <v>542</v>
      </c>
      <c r="AR130" s="574" t="s">
        <v>543</v>
      </c>
      <c r="AZ130" s="578" t="s">
        <v>544</v>
      </c>
      <c r="BJ130" s="574" t="s">
        <v>545</v>
      </c>
    </row>
    <row r="131" spans="1:50" ht="12.75">
      <c r="A131" s="578" t="s">
        <v>546</v>
      </c>
      <c r="C131" s="574" t="s">
        <v>482</v>
      </c>
      <c r="L131" s="577"/>
      <c r="Z131" s="578" t="s">
        <v>547</v>
      </c>
      <c r="AX131" s="846" t="s">
        <v>548</v>
      </c>
    </row>
    <row r="132" spans="25:37" ht="12.75">
      <c r="Y132" s="834" t="s">
        <v>549</v>
      </c>
      <c r="Z132" s="574" t="s">
        <v>550</v>
      </c>
      <c r="AB132" s="578" t="s">
        <v>551</v>
      </c>
      <c r="AK132" s="574"/>
    </row>
    <row r="133" spans="10:55" ht="12.75">
      <c r="J133" s="574" t="s">
        <v>552</v>
      </c>
      <c r="AA133" s="834" t="s">
        <v>553</v>
      </c>
      <c r="AC133" s="575" t="s">
        <v>554</v>
      </c>
      <c r="AF133" s="578" t="s">
        <v>555</v>
      </c>
      <c r="AY133" s="575" t="s">
        <v>556</v>
      </c>
      <c r="AZ133" s="578" t="s">
        <v>557</v>
      </c>
      <c r="BA133" s="849"/>
      <c r="BB133" s="577" t="s">
        <v>558</v>
      </c>
      <c r="BC133" s="834" t="s">
        <v>559</v>
      </c>
    </row>
    <row r="134" spans="37:56" ht="12.75">
      <c r="AK134" s="577" t="s">
        <v>560</v>
      </c>
      <c r="AV134" s="578" t="s">
        <v>561</v>
      </c>
      <c r="AW134" s="834" t="s">
        <v>562</v>
      </c>
      <c r="BD134" s="578" t="s">
        <v>563</v>
      </c>
    </row>
    <row r="135" spans="6:60" ht="12.75">
      <c r="F135" s="575" t="s">
        <v>564</v>
      </c>
      <c r="I135" s="575" t="s">
        <v>565</v>
      </c>
      <c r="J135" s="834"/>
      <c r="K135" s="577"/>
      <c r="Z135" s="578" t="s">
        <v>566</v>
      </c>
      <c r="AS135" s="578" t="s">
        <v>567</v>
      </c>
      <c r="AX135" s="578" t="s">
        <v>568</v>
      </c>
      <c r="AZ135" s="578" t="s">
        <v>569</v>
      </c>
      <c r="BB135" s="578" t="s">
        <v>570</v>
      </c>
      <c r="BD135" s="578"/>
      <c r="BH135" s="574" t="s">
        <v>571</v>
      </c>
    </row>
    <row r="136" spans="4:51" ht="12.75">
      <c r="D136" s="574" t="s">
        <v>572</v>
      </c>
      <c r="H136" s="574" t="s">
        <v>573</v>
      </c>
      <c r="J136" s="576" t="s">
        <v>574</v>
      </c>
      <c r="K136" s="834" t="s">
        <v>575</v>
      </c>
      <c r="AW136" s="578" t="s">
        <v>576</v>
      </c>
      <c r="AY136" s="577" t="s">
        <v>577</v>
      </c>
    </row>
    <row r="137" spans="1:52" ht="12.75">
      <c r="A137" s="834" t="s">
        <v>578</v>
      </c>
      <c r="L137" s="574" t="s">
        <v>579</v>
      </c>
      <c r="AZ137" s="848" t="s">
        <v>580</v>
      </c>
    </row>
    <row r="138" spans="1:53" ht="12.75" customHeight="1">
      <c r="A138" s="576" t="s">
        <v>581</v>
      </c>
      <c r="E138" s="576" t="s">
        <v>582</v>
      </c>
      <c r="H138" s="578" t="s">
        <v>583</v>
      </c>
      <c r="Z138" s="578"/>
      <c r="AD138" s="574" t="s">
        <v>584</v>
      </c>
      <c r="AY138" s="578"/>
      <c r="BA138" s="578" t="s">
        <v>585</v>
      </c>
    </row>
    <row r="139" spans="11:50" ht="12.75">
      <c r="K139" s="574"/>
      <c r="AX139" s="574" t="s">
        <v>586</v>
      </c>
    </row>
    <row r="140" ht="12.75">
      <c r="AE140" s="859"/>
    </row>
    <row r="141" ht="12.75">
      <c r="M141" s="574" t="s">
        <v>587</v>
      </c>
    </row>
    <row r="142" spans="27:59" ht="12.75">
      <c r="AA142" s="202"/>
      <c r="BG142" s="834" t="s">
        <v>588</v>
      </c>
    </row>
    <row r="143" ht="12.75">
      <c r="BH143" s="574" t="s">
        <v>589</v>
      </c>
    </row>
    <row r="144" ht="12.75">
      <c r="X144" s="578" t="s">
        <v>590</v>
      </c>
    </row>
    <row r="145" spans="25:58" ht="12.75">
      <c r="Y145" s="577"/>
      <c r="AG145" s="202"/>
      <c r="AW145" s="575" t="s">
        <v>591</v>
      </c>
      <c r="BF145" s="574" t="s">
        <v>592</v>
      </c>
    </row>
    <row r="146" spans="10:64" ht="12.75">
      <c r="J146" s="578" t="s">
        <v>593</v>
      </c>
      <c r="AO146" s="574" t="s">
        <v>594</v>
      </c>
      <c r="AT146" s="574" t="s">
        <v>595</v>
      </c>
      <c r="BB146" s="578" t="s">
        <v>596</v>
      </c>
      <c r="BL146" s="574" t="s">
        <v>597</v>
      </c>
    </row>
    <row r="147" spans="42:67" ht="12.75">
      <c r="AP147" s="574" t="s">
        <v>598</v>
      </c>
      <c r="AR147" s="577" t="s">
        <v>599</v>
      </c>
      <c r="BI147" s="574" t="s">
        <v>600</v>
      </c>
      <c r="BO147" s="574" t="s">
        <v>601</v>
      </c>
    </row>
    <row r="148" spans="41:43" ht="12.75">
      <c r="AO148" s="577" t="s">
        <v>602</v>
      </c>
      <c r="AP148" s="577" t="s">
        <v>603</v>
      </c>
      <c r="AQ148" s="574"/>
    </row>
    <row r="149" spans="23:48" ht="12.75">
      <c r="W149" s="578" t="s">
        <v>604</v>
      </c>
      <c r="AN149" s="574" t="s">
        <v>605</v>
      </c>
      <c r="AV149" s="578" t="s">
        <v>606</v>
      </c>
    </row>
    <row r="150" ht="12.75">
      <c r="AQ150" s="574" t="s">
        <v>607</v>
      </c>
    </row>
    <row r="151" spans="17:48" ht="12.75">
      <c r="Q151" s="578" t="s">
        <v>608</v>
      </c>
      <c r="AP151" s="574"/>
      <c r="AV151" s="575" t="s">
        <v>609</v>
      </c>
    </row>
    <row r="152" spans="19:41" ht="12.75">
      <c r="S152" s="575" t="s">
        <v>610</v>
      </c>
      <c r="AO152" s="577" t="s">
        <v>611</v>
      </c>
    </row>
    <row r="153" spans="23:41" ht="12.75">
      <c r="W153" s="577" t="s">
        <v>612</v>
      </c>
      <c r="AO153" s="574" t="s">
        <v>613</v>
      </c>
    </row>
    <row r="154" spans="13:46" ht="12.75">
      <c r="M154" s="576" t="s">
        <v>614</v>
      </c>
      <c r="N154" s="575" t="s">
        <v>615</v>
      </c>
      <c r="P154" s="846" t="s">
        <v>616</v>
      </c>
      <c r="T154" s="578"/>
      <c r="U154" s="578" t="s">
        <v>617</v>
      </c>
      <c r="AT154" s="578" t="s">
        <v>618</v>
      </c>
    </row>
    <row r="155" spans="10:49" ht="12.75">
      <c r="J155" s="834" t="s">
        <v>619</v>
      </c>
      <c r="T155" s="574" t="s">
        <v>620</v>
      </c>
      <c r="AW155" s="578" t="s">
        <v>621</v>
      </c>
    </row>
    <row r="156" spans="18:40" ht="12.75">
      <c r="R156" s="578" t="s">
        <v>622</v>
      </c>
      <c r="AL156" s="574" t="s">
        <v>623</v>
      </c>
      <c r="AN156" s="834" t="s">
        <v>624</v>
      </c>
    </row>
    <row r="157" spans="11:20" ht="12.75">
      <c r="K157" s="576" t="s">
        <v>625</v>
      </c>
      <c r="L157" s="575" t="s">
        <v>626</v>
      </c>
      <c r="M157" s="578" t="s">
        <v>627</v>
      </c>
      <c r="Q157" s="575" t="s">
        <v>628</v>
      </c>
      <c r="T157" s="578" t="s">
        <v>629</v>
      </c>
    </row>
    <row r="158" spans="16:38" ht="12.75">
      <c r="P158" s="846" t="s">
        <v>630</v>
      </c>
      <c r="AL158" s="574" t="s">
        <v>631</v>
      </c>
    </row>
    <row r="159" spans="13:41" ht="12.75">
      <c r="M159" s="846" t="s">
        <v>632</v>
      </c>
      <c r="AO159" s="574" t="s">
        <v>633</v>
      </c>
    </row>
    <row r="163" ht="12.75">
      <c r="AO163" s="577" t="s">
        <v>634</v>
      </c>
    </row>
    <row r="164" ht="12.75" customHeight="1">
      <c r="CF164" s="860"/>
    </row>
    <row r="165" ht="12.75" customHeight="1">
      <c r="CF165" s="860"/>
    </row>
    <row r="166" spans="38:84" ht="12.75" customHeight="1">
      <c r="AL166" s="574" t="s">
        <v>635</v>
      </c>
      <c r="CF166" s="860"/>
    </row>
    <row r="167" ht="12.75" customHeight="1">
      <c r="CF167" s="860"/>
    </row>
    <row r="168" ht="27">
      <c r="CF168" s="860"/>
    </row>
    <row r="183" ht="12.75">
      <c r="V183" s="610"/>
    </row>
  </sheetData>
  <sheetProtection/>
  <mergeCells count="6">
    <mergeCell ref="AX23:AY23"/>
    <mergeCell ref="BA23:BB23"/>
    <mergeCell ref="AZ25:BA25"/>
    <mergeCell ref="AW109:AX109"/>
    <mergeCell ref="BB11:BG18"/>
    <mergeCell ref="AO1:AS1"/>
  </mergeCells>
  <printOptions/>
  <pageMargins left="0" right="0" top="0" bottom="0" header="0" footer="0"/>
  <pageSetup fitToHeight="2" fitToWidth="2" horizontalDpi="600" verticalDpi="600" orientation="landscape" paperSize="9" scale="34" r:id="rId2"/>
  <rowBreaks count="1" manualBreakCount="1">
    <brk id="125" max="9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34"/>
    </sheetView>
  </sheetViews>
  <sheetFormatPr defaultColWidth="9.140625" defaultRowHeight="12.75"/>
  <sheetData>
    <row r="1" spans="5:9" ht="94.5" customHeight="1">
      <c r="E1" s="946" t="s">
        <v>1262</v>
      </c>
      <c r="F1" s="947"/>
      <c r="G1" s="947"/>
      <c r="H1" s="947"/>
      <c r="I1" s="947"/>
    </row>
    <row r="2" spans="1:9" ht="15.75">
      <c r="A2" s="935" t="s">
        <v>636</v>
      </c>
      <c r="B2" s="935"/>
      <c r="C2" s="935"/>
      <c r="D2" s="935"/>
      <c r="E2" s="935"/>
      <c r="F2" s="935"/>
      <c r="G2" s="935"/>
      <c r="H2" s="935"/>
      <c r="I2" s="935"/>
    </row>
    <row r="3" spans="1:9" ht="15.75">
      <c r="A3" s="935" t="s">
        <v>637</v>
      </c>
      <c r="B3" s="935"/>
      <c r="C3" s="935"/>
      <c r="D3" s="935"/>
      <c r="E3" s="935"/>
      <c r="F3" s="935"/>
      <c r="G3" s="935"/>
      <c r="H3" s="935"/>
      <c r="I3" s="935"/>
    </row>
    <row r="20" ht="12.75">
      <c r="G20" s="574" t="s">
        <v>359</v>
      </c>
    </row>
    <row r="24" spans="5:6" ht="12.75">
      <c r="E24" t="s">
        <v>379</v>
      </c>
      <c r="F24" s="834" t="s">
        <v>380</v>
      </c>
    </row>
    <row r="26" ht="12.75">
      <c r="D26" s="578" t="s">
        <v>402</v>
      </c>
    </row>
    <row r="28" ht="12.75">
      <c r="D28" s="574" t="s">
        <v>411</v>
      </c>
    </row>
    <row r="30" ht="12.75">
      <c r="G30" s="574"/>
    </row>
  </sheetData>
  <sheetProtection/>
  <mergeCells count="3">
    <mergeCell ref="A2:I2"/>
    <mergeCell ref="A3:I3"/>
    <mergeCell ref="E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RAKomarnitskiy</cp:lastModifiedBy>
  <cp:lastPrinted>2020-03-12T10:03:30Z</cp:lastPrinted>
  <dcterms:created xsi:type="dcterms:W3CDTF">1996-10-08T23:32:33Z</dcterms:created>
  <dcterms:modified xsi:type="dcterms:W3CDTF">2020-03-13T02:44:38Z</dcterms:modified>
  <cp:category/>
  <cp:version/>
  <cp:contentType/>
  <cp:contentStatus/>
</cp:coreProperties>
</file>